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TU data C\Havørreden tilbage til Gudenå\2021\Vildtkamera\Kursus 19-maj-2021\Til fiskepleje-dk\"/>
    </mc:Choice>
  </mc:AlternateContent>
  <bookViews>
    <workbookView xWindow="0" yWindow="0" windowWidth="30720" windowHeight="13515" tabRatio="700"/>
  </bookViews>
  <sheets>
    <sheet name="Om regnearket og Naturbasen" sheetId="6" r:id="rId1"/>
    <sheet name="Lokalitet og kamera" sheetId="4" r:id="rId2"/>
    <sheet name="Kontaktpersoner" sheetId="8" r:id="rId3"/>
    <sheet name="Maj21" sheetId="1" r:id="rId4"/>
    <sheet name="Juni21" sheetId="10" r:id="rId5"/>
    <sheet name="Juli21" sheetId="12" r:id="rId6"/>
    <sheet name="Aug21" sheetId="13" r:id="rId7"/>
    <sheet name="Sept21" sheetId="14" r:id="rId8"/>
    <sheet name="Okt21" sheetId="15" r:id="rId9"/>
    <sheet name="Nov21" sheetId="16" r:id="rId10"/>
    <sheet name="Dec21" sheetId="17" r:id="rId11"/>
    <sheet name="Jan22" sheetId="18" r:id="rId12"/>
    <sheet name="Feb22" sheetId="19" r:id="rId13"/>
    <sheet name="Mar22" sheetId="20" r:id="rId14"/>
    <sheet name="Apr22" sheetId="21" r:id="rId15"/>
    <sheet name="Maj22" sheetId="24" r:id="rId16"/>
    <sheet name="Juni22" sheetId="25" r:id="rId17"/>
    <sheet name="Juli22" sheetId="26" r:id="rId18"/>
    <sheet name="Samlet oversigt" sheetId="22" r:id="rId19"/>
    <sheet name="Mellemregninger" sheetId="23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3" l="1"/>
  <c r="F24" i="23"/>
  <c r="G24" i="23"/>
  <c r="H24" i="23"/>
  <c r="F23" i="23"/>
  <c r="G23" i="23"/>
  <c r="H23" i="23"/>
  <c r="E23" i="23"/>
  <c r="F22" i="23"/>
  <c r="G22" i="23"/>
  <c r="H22" i="23"/>
  <c r="E22" i="23"/>
  <c r="D24" i="23"/>
  <c r="D23" i="23"/>
  <c r="D22" i="23"/>
  <c r="C24" i="23"/>
  <c r="C23" i="23"/>
  <c r="C22" i="23"/>
  <c r="Q18" i="22"/>
  <c r="F18" i="22"/>
  <c r="E18" i="22"/>
  <c r="D18" i="22"/>
  <c r="C18" i="22"/>
  <c r="B18" i="22"/>
  <c r="U55" i="26"/>
  <c r="J55" i="26"/>
  <c r="I55" i="26"/>
  <c r="G55" i="26"/>
  <c r="R55" i="26" s="1"/>
  <c r="F55" i="26"/>
  <c r="E55" i="26"/>
  <c r="S54" i="26"/>
  <c r="R54" i="26"/>
  <c r="Q54" i="26"/>
  <c r="P54" i="26"/>
  <c r="O54" i="26"/>
  <c r="N54" i="26"/>
  <c r="S53" i="26"/>
  <c r="R53" i="26"/>
  <c r="Q53" i="26"/>
  <c r="P53" i="26"/>
  <c r="O53" i="26"/>
  <c r="N53" i="26"/>
  <c r="E51" i="26"/>
  <c r="E9" i="26"/>
  <c r="F50" i="26" s="1"/>
  <c r="E8" i="26"/>
  <c r="I49" i="26" s="1"/>
  <c r="E7" i="26"/>
  <c r="E49" i="26" s="1"/>
  <c r="U55" i="25"/>
  <c r="P55" i="25"/>
  <c r="O55" i="25"/>
  <c r="N55" i="25"/>
  <c r="J55" i="25"/>
  <c r="I55" i="25"/>
  <c r="G55" i="25"/>
  <c r="S55" i="25" s="1"/>
  <c r="F55" i="25"/>
  <c r="E55" i="25"/>
  <c r="S54" i="25"/>
  <c r="R54" i="25"/>
  <c r="Q54" i="25"/>
  <c r="P54" i="25"/>
  <c r="O54" i="25"/>
  <c r="N54" i="25"/>
  <c r="S53" i="25"/>
  <c r="R53" i="25"/>
  <c r="Q53" i="25"/>
  <c r="P53" i="25"/>
  <c r="O53" i="25"/>
  <c r="N53" i="25"/>
  <c r="E51" i="25"/>
  <c r="E9" i="25"/>
  <c r="F50" i="25" s="1"/>
  <c r="E8" i="25"/>
  <c r="I49" i="25" s="1"/>
  <c r="E7" i="25"/>
  <c r="E49" i="25" s="1"/>
  <c r="U55" i="24"/>
  <c r="J55" i="24"/>
  <c r="I55" i="24"/>
  <c r="G55" i="24"/>
  <c r="S55" i="24" s="1"/>
  <c r="F55" i="24"/>
  <c r="E55" i="24"/>
  <c r="S54" i="24"/>
  <c r="R54" i="24"/>
  <c r="Q54" i="24"/>
  <c r="P54" i="24"/>
  <c r="O54" i="24"/>
  <c r="N54" i="24"/>
  <c r="S53" i="24"/>
  <c r="R53" i="24"/>
  <c r="Q53" i="24"/>
  <c r="P53" i="24"/>
  <c r="O53" i="24"/>
  <c r="N53" i="24"/>
  <c r="E51" i="24"/>
  <c r="E9" i="24"/>
  <c r="F50" i="24" s="1"/>
  <c r="E8" i="24"/>
  <c r="I49" i="24" s="1"/>
  <c r="E7" i="24"/>
  <c r="E49" i="24" s="1"/>
  <c r="S55" i="26" l="1"/>
  <c r="P55" i="26"/>
  <c r="N55" i="26"/>
  <c r="O55" i="26"/>
  <c r="Q55" i="26"/>
  <c r="Q55" i="25"/>
  <c r="R55" i="25"/>
  <c r="N55" i="24"/>
  <c r="P55" i="24"/>
  <c r="Q55" i="24"/>
  <c r="O55" i="24"/>
  <c r="R55" i="24"/>
  <c r="N21" i="22"/>
  <c r="C4" i="8" l="1"/>
  <c r="H15" i="23"/>
  <c r="B4" i="23"/>
  <c r="B3" i="23"/>
  <c r="D21" i="23"/>
  <c r="E21" i="23"/>
  <c r="F21" i="23"/>
  <c r="G21" i="23"/>
  <c r="H21" i="23"/>
  <c r="C21" i="23"/>
  <c r="D20" i="23"/>
  <c r="E20" i="23"/>
  <c r="F20" i="23"/>
  <c r="G20" i="23"/>
  <c r="H20" i="23"/>
  <c r="C20" i="23"/>
  <c r="D19" i="23"/>
  <c r="E19" i="23"/>
  <c r="F19" i="23"/>
  <c r="G19" i="23"/>
  <c r="H19" i="23"/>
  <c r="C19" i="23"/>
  <c r="D18" i="23"/>
  <c r="E18" i="23"/>
  <c r="F18" i="23"/>
  <c r="G18" i="23"/>
  <c r="H18" i="23"/>
  <c r="C18" i="23"/>
  <c r="D17" i="23"/>
  <c r="E17" i="23"/>
  <c r="F17" i="23"/>
  <c r="G17" i="23"/>
  <c r="H17" i="23"/>
  <c r="C17" i="23"/>
  <c r="D16" i="23"/>
  <c r="E16" i="23"/>
  <c r="F16" i="23"/>
  <c r="G16" i="23"/>
  <c r="H16" i="23"/>
  <c r="C16" i="23"/>
  <c r="D15" i="23"/>
  <c r="E15" i="23"/>
  <c r="F15" i="23"/>
  <c r="G15" i="23"/>
  <c r="D14" i="23"/>
  <c r="E14" i="23"/>
  <c r="F14" i="23"/>
  <c r="G14" i="23"/>
  <c r="H14" i="23"/>
  <c r="C14" i="23"/>
  <c r="D13" i="23"/>
  <c r="E13" i="23"/>
  <c r="F13" i="23"/>
  <c r="G13" i="23"/>
  <c r="H13" i="23"/>
  <c r="C13" i="23"/>
  <c r="D12" i="23"/>
  <c r="E12" i="23"/>
  <c r="F12" i="23"/>
  <c r="G12" i="23"/>
  <c r="H12" i="23"/>
  <c r="C12" i="23"/>
  <c r="D11" i="23"/>
  <c r="E11" i="23"/>
  <c r="F11" i="23"/>
  <c r="G11" i="23"/>
  <c r="H11" i="23"/>
  <c r="C11" i="23"/>
  <c r="C7" i="23"/>
  <c r="C6" i="23"/>
  <c r="D10" i="23"/>
  <c r="C10" i="23"/>
  <c r="E21" i="22"/>
  <c r="K17" i="22"/>
  <c r="J17" i="22"/>
  <c r="S54" i="21"/>
  <c r="R54" i="21"/>
  <c r="Q54" i="21"/>
  <c r="P54" i="21"/>
  <c r="O54" i="21"/>
  <c r="N54" i="21"/>
  <c r="S54" i="20"/>
  <c r="R54" i="20"/>
  <c r="Q54" i="20"/>
  <c r="P54" i="20"/>
  <c r="O54" i="20"/>
  <c r="N54" i="20"/>
  <c r="S54" i="19"/>
  <c r="R54" i="19"/>
  <c r="Q54" i="19"/>
  <c r="P54" i="19"/>
  <c r="O54" i="19"/>
  <c r="N54" i="19"/>
  <c r="S54" i="18"/>
  <c r="R54" i="18"/>
  <c r="Q54" i="18"/>
  <c r="P54" i="18"/>
  <c r="O54" i="18"/>
  <c r="N54" i="18"/>
  <c r="S54" i="17"/>
  <c r="R54" i="17"/>
  <c r="Q54" i="17"/>
  <c r="P54" i="17"/>
  <c r="O54" i="17"/>
  <c r="N54" i="17"/>
  <c r="S54" i="16"/>
  <c r="R54" i="16"/>
  <c r="Q54" i="16"/>
  <c r="P54" i="16"/>
  <c r="O54" i="16"/>
  <c r="N54" i="16"/>
  <c r="S54" i="15"/>
  <c r="R54" i="15"/>
  <c r="Q54" i="15"/>
  <c r="P54" i="15"/>
  <c r="O54" i="15"/>
  <c r="N54" i="15"/>
  <c r="S54" i="14"/>
  <c r="O17" i="22" s="1"/>
  <c r="R54" i="14"/>
  <c r="Q54" i="14"/>
  <c r="P54" i="14"/>
  <c r="O54" i="14"/>
  <c r="N54" i="14"/>
  <c r="S54" i="13"/>
  <c r="R54" i="13"/>
  <c r="Q54" i="13"/>
  <c r="P54" i="13"/>
  <c r="O54" i="13"/>
  <c r="N54" i="13"/>
  <c r="S54" i="12"/>
  <c r="R54" i="12"/>
  <c r="Q54" i="12"/>
  <c r="P54" i="12"/>
  <c r="O54" i="12"/>
  <c r="N54" i="12"/>
  <c r="S54" i="10"/>
  <c r="R54" i="10"/>
  <c r="Q54" i="10"/>
  <c r="M17" i="22" s="1"/>
  <c r="P54" i="10"/>
  <c r="L17" i="22" s="1"/>
  <c r="O54" i="10"/>
  <c r="N54" i="10"/>
  <c r="O54" i="1"/>
  <c r="P54" i="1"/>
  <c r="Q54" i="1"/>
  <c r="R54" i="1"/>
  <c r="S54" i="1"/>
  <c r="N54" i="1"/>
  <c r="D11" i="22"/>
  <c r="D10" i="22"/>
  <c r="D9" i="22"/>
  <c r="D13" i="22"/>
  <c r="D12" i="22"/>
  <c r="D8" i="22"/>
  <c r="D7" i="22"/>
  <c r="D6" i="22"/>
  <c r="U55" i="21"/>
  <c r="J55" i="21"/>
  <c r="I55" i="21"/>
  <c r="G55" i="21"/>
  <c r="S55" i="21" s="1"/>
  <c r="F55" i="21"/>
  <c r="E55" i="21"/>
  <c r="S53" i="21"/>
  <c r="R53" i="21"/>
  <c r="Q53" i="21"/>
  <c r="P53" i="21"/>
  <c r="O53" i="21"/>
  <c r="N53" i="21"/>
  <c r="E51" i="21"/>
  <c r="E9" i="21"/>
  <c r="F50" i="21" s="1"/>
  <c r="E8" i="21"/>
  <c r="I49" i="21" s="1"/>
  <c r="E7" i="21"/>
  <c r="E49" i="21" s="1"/>
  <c r="U55" i="20"/>
  <c r="J55" i="20"/>
  <c r="I55" i="20"/>
  <c r="G55" i="20"/>
  <c r="S55" i="20" s="1"/>
  <c r="F55" i="20"/>
  <c r="E55" i="20"/>
  <c r="S53" i="20"/>
  <c r="R53" i="20"/>
  <c r="Q53" i="20"/>
  <c r="P53" i="20"/>
  <c r="O53" i="20"/>
  <c r="N53" i="20"/>
  <c r="E51" i="20"/>
  <c r="E9" i="20"/>
  <c r="F50" i="20" s="1"/>
  <c r="E8" i="20"/>
  <c r="I49" i="20" s="1"/>
  <c r="E7" i="20"/>
  <c r="E49" i="20" s="1"/>
  <c r="U55" i="19"/>
  <c r="J55" i="19"/>
  <c r="I55" i="19"/>
  <c r="G55" i="19"/>
  <c r="S55" i="19" s="1"/>
  <c r="F55" i="19"/>
  <c r="E55" i="19"/>
  <c r="S53" i="19"/>
  <c r="R53" i="19"/>
  <c r="Q53" i="19"/>
  <c r="P53" i="19"/>
  <c r="O53" i="19"/>
  <c r="N53" i="19"/>
  <c r="E51" i="19"/>
  <c r="E9" i="19"/>
  <c r="F50" i="19" s="1"/>
  <c r="E8" i="19"/>
  <c r="I49" i="19" s="1"/>
  <c r="E7" i="19"/>
  <c r="E49" i="19" s="1"/>
  <c r="U55" i="18"/>
  <c r="R55" i="18"/>
  <c r="J55" i="18"/>
  <c r="I55" i="18"/>
  <c r="G55" i="18"/>
  <c r="Q55" i="18" s="1"/>
  <c r="F55" i="18"/>
  <c r="E55" i="18"/>
  <c r="S53" i="18"/>
  <c r="R53" i="18"/>
  <c r="Q53" i="18"/>
  <c r="P53" i="18"/>
  <c r="O53" i="18"/>
  <c r="N53" i="18"/>
  <c r="E51" i="18"/>
  <c r="E9" i="18"/>
  <c r="F50" i="18" s="1"/>
  <c r="E8" i="18"/>
  <c r="I49" i="18" s="1"/>
  <c r="E7" i="18"/>
  <c r="E49" i="18" s="1"/>
  <c r="U55" i="17"/>
  <c r="J55" i="17"/>
  <c r="I55" i="17"/>
  <c r="G55" i="17"/>
  <c r="R55" i="17" s="1"/>
  <c r="F55" i="17"/>
  <c r="E55" i="17"/>
  <c r="S53" i="17"/>
  <c r="R53" i="17"/>
  <c r="Q53" i="17"/>
  <c r="P53" i="17"/>
  <c r="O53" i="17"/>
  <c r="N53" i="17"/>
  <c r="E51" i="17"/>
  <c r="E9" i="17"/>
  <c r="F50" i="17" s="1"/>
  <c r="E8" i="17"/>
  <c r="I49" i="17" s="1"/>
  <c r="E7" i="17"/>
  <c r="E49" i="17" s="1"/>
  <c r="U55" i="16"/>
  <c r="J55" i="16"/>
  <c r="I55" i="16"/>
  <c r="G55" i="16"/>
  <c r="R55" i="16" s="1"/>
  <c r="F55" i="16"/>
  <c r="E55" i="16"/>
  <c r="S53" i="16"/>
  <c r="R53" i="16"/>
  <c r="Q53" i="16"/>
  <c r="P53" i="16"/>
  <c r="O53" i="16"/>
  <c r="N53" i="16"/>
  <c r="E51" i="16"/>
  <c r="E9" i="16"/>
  <c r="F50" i="16" s="1"/>
  <c r="E8" i="16"/>
  <c r="I49" i="16" s="1"/>
  <c r="E7" i="16"/>
  <c r="E49" i="16" s="1"/>
  <c r="U55" i="15"/>
  <c r="J55" i="15"/>
  <c r="I55" i="15"/>
  <c r="G55" i="15"/>
  <c r="R55" i="15" s="1"/>
  <c r="F55" i="15"/>
  <c r="E55" i="15"/>
  <c r="S53" i="15"/>
  <c r="R53" i="15"/>
  <c r="Q53" i="15"/>
  <c r="P53" i="15"/>
  <c r="O53" i="15"/>
  <c r="N53" i="15"/>
  <c r="C15" i="23" s="1"/>
  <c r="E51" i="15"/>
  <c r="E9" i="15"/>
  <c r="F50" i="15" s="1"/>
  <c r="E8" i="15"/>
  <c r="I49" i="15" s="1"/>
  <c r="E7" i="15"/>
  <c r="E49" i="15" s="1"/>
  <c r="U55" i="14"/>
  <c r="R55" i="14"/>
  <c r="Q55" i="14"/>
  <c r="P55" i="14"/>
  <c r="O55" i="14"/>
  <c r="N55" i="14"/>
  <c r="J55" i="14"/>
  <c r="I55" i="14"/>
  <c r="G55" i="14"/>
  <c r="S55" i="14" s="1"/>
  <c r="F55" i="14"/>
  <c r="E55" i="14"/>
  <c r="S53" i="14"/>
  <c r="R53" i="14"/>
  <c r="Q53" i="14"/>
  <c r="P53" i="14"/>
  <c r="O53" i="14"/>
  <c r="N53" i="14"/>
  <c r="E51" i="14"/>
  <c r="E9" i="14"/>
  <c r="F50" i="14" s="1"/>
  <c r="E8" i="14"/>
  <c r="I49" i="14" s="1"/>
  <c r="E7" i="14"/>
  <c r="E49" i="14" s="1"/>
  <c r="U55" i="13"/>
  <c r="J55" i="13"/>
  <c r="I55" i="13"/>
  <c r="G55" i="13"/>
  <c r="R55" i="13" s="1"/>
  <c r="F55" i="13"/>
  <c r="E55" i="13"/>
  <c r="S53" i="13"/>
  <c r="R53" i="13"/>
  <c r="Q53" i="13"/>
  <c r="P53" i="13"/>
  <c r="O53" i="13"/>
  <c r="N53" i="13"/>
  <c r="E51" i="13"/>
  <c r="E9" i="13"/>
  <c r="F50" i="13" s="1"/>
  <c r="E8" i="13"/>
  <c r="I49" i="13" s="1"/>
  <c r="E7" i="13"/>
  <c r="E49" i="13" s="1"/>
  <c r="U55" i="12"/>
  <c r="R55" i="12"/>
  <c r="J55" i="12"/>
  <c r="I55" i="12"/>
  <c r="G55" i="12"/>
  <c r="Q55" i="12" s="1"/>
  <c r="F55" i="12"/>
  <c r="E55" i="12"/>
  <c r="S53" i="12"/>
  <c r="R53" i="12"/>
  <c r="Q53" i="12"/>
  <c r="P53" i="12"/>
  <c r="O53" i="12"/>
  <c r="N53" i="12"/>
  <c r="E51" i="12"/>
  <c r="E9" i="12"/>
  <c r="F50" i="12" s="1"/>
  <c r="E8" i="12"/>
  <c r="I49" i="12" s="1"/>
  <c r="E7" i="12"/>
  <c r="E49" i="12" s="1"/>
  <c r="U55" i="10"/>
  <c r="Q55" i="10"/>
  <c r="P55" i="10"/>
  <c r="O55" i="10"/>
  <c r="N55" i="10"/>
  <c r="J55" i="10"/>
  <c r="I55" i="10"/>
  <c r="G55" i="10"/>
  <c r="S55" i="10" s="1"/>
  <c r="F55" i="10"/>
  <c r="E55" i="10"/>
  <c r="S53" i="10"/>
  <c r="R53" i="10"/>
  <c r="Q53" i="10"/>
  <c r="P53" i="10"/>
  <c r="O53" i="10"/>
  <c r="N53" i="10"/>
  <c r="E51" i="10"/>
  <c r="E9" i="10"/>
  <c r="F50" i="10" s="1"/>
  <c r="E8" i="10"/>
  <c r="I49" i="10" s="1"/>
  <c r="E7" i="10"/>
  <c r="E49" i="10" s="1"/>
  <c r="P21" i="22" l="1"/>
  <c r="F21" i="22"/>
  <c r="N17" i="22"/>
  <c r="D25" i="23"/>
  <c r="K16" i="22" s="1"/>
  <c r="C25" i="23"/>
  <c r="J16" i="22" s="1"/>
  <c r="N55" i="21"/>
  <c r="O55" i="21"/>
  <c r="P55" i="21"/>
  <c r="Q55" i="21"/>
  <c r="R55" i="21"/>
  <c r="N55" i="20"/>
  <c r="O55" i="20"/>
  <c r="P55" i="20"/>
  <c r="Q55" i="20"/>
  <c r="R55" i="20"/>
  <c r="N55" i="19"/>
  <c r="O55" i="19"/>
  <c r="P55" i="19"/>
  <c r="Q55" i="19"/>
  <c r="R55" i="19"/>
  <c r="N55" i="18"/>
  <c r="O55" i="18"/>
  <c r="S55" i="18"/>
  <c r="P55" i="18"/>
  <c r="N55" i="17"/>
  <c r="P55" i="17"/>
  <c r="O55" i="17"/>
  <c r="Q55" i="17"/>
  <c r="S55" i="17"/>
  <c r="N55" i="16"/>
  <c r="O55" i="16"/>
  <c r="S55" i="16"/>
  <c r="P55" i="16"/>
  <c r="Q55" i="16"/>
  <c r="S55" i="15"/>
  <c r="N55" i="15"/>
  <c r="O55" i="15"/>
  <c r="P55" i="15"/>
  <c r="Q55" i="15"/>
  <c r="S55" i="13"/>
  <c r="O55" i="13"/>
  <c r="P55" i="13"/>
  <c r="N55" i="13"/>
  <c r="Q55" i="13"/>
  <c r="S55" i="12"/>
  <c r="N55" i="12"/>
  <c r="O55" i="12"/>
  <c r="P55" i="12"/>
  <c r="R55" i="10"/>
  <c r="B29" i="8"/>
  <c r="B28" i="8"/>
  <c r="B27" i="8"/>
  <c r="B25" i="8"/>
  <c r="E51" i="1" l="1"/>
  <c r="I55" i="1"/>
  <c r="J55" i="1" l="1"/>
  <c r="C3" i="8"/>
  <c r="C2" i="8"/>
  <c r="D37" i="4"/>
  <c r="F55" i="1" l="1"/>
  <c r="E55" i="1"/>
  <c r="U55" i="1"/>
  <c r="P53" i="1"/>
  <c r="E10" i="23" s="1"/>
  <c r="E25" i="23" s="1"/>
  <c r="L16" i="22" s="1"/>
  <c r="Q53" i="1"/>
  <c r="F10" i="23" s="1"/>
  <c r="F25" i="23" s="1"/>
  <c r="M16" i="22" s="1"/>
  <c r="R53" i="1"/>
  <c r="G10" i="23" s="1"/>
  <c r="G25" i="23" s="1"/>
  <c r="N16" i="22" s="1"/>
  <c r="S53" i="1"/>
  <c r="H10" i="23" s="1"/>
  <c r="H25" i="23" s="1"/>
  <c r="O16" i="22" s="1"/>
  <c r="O53" i="1"/>
  <c r="N53" i="1"/>
  <c r="G55" i="1"/>
  <c r="B2" i="8"/>
  <c r="E9" i="1"/>
  <c r="F50" i="1" s="1"/>
  <c r="B17" i="8"/>
  <c r="B23" i="8" s="1"/>
  <c r="B16" i="8"/>
  <c r="B22" i="8" s="1"/>
  <c r="B15" i="8"/>
  <c r="B21" i="8" s="1"/>
  <c r="B13" i="8"/>
  <c r="B19" i="8" s="1"/>
  <c r="O18" i="22" l="1"/>
  <c r="M18" i="22"/>
  <c r="L18" i="22"/>
  <c r="J18" i="22"/>
  <c r="N18" i="22"/>
  <c r="K18" i="22"/>
  <c r="R55" i="1"/>
  <c r="S55" i="1"/>
  <c r="O55" i="1"/>
  <c r="N55" i="1"/>
  <c r="P55" i="1"/>
  <c r="Q55" i="1"/>
  <c r="E8" i="1"/>
  <c r="I49" i="1" s="1"/>
  <c r="E7" i="1"/>
  <c r="E49" i="1" s="1"/>
</calcChain>
</file>

<file path=xl/sharedStrings.xml><?xml version="1.0" encoding="utf-8"?>
<sst xmlns="http://schemas.openxmlformats.org/spreadsheetml/2006/main" count="1272" uniqueCount="207">
  <si>
    <t>Vandløb</t>
  </si>
  <si>
    <t>Dato</t>
  </si>
  <si>
    <t>Lokalitet</t>
  </si>
  <si>
    <t>(beskriv præcist)</t>
  </si>
  <si>
    <t>Kommune</t>
  </si>
  <si>
    <t>(sæt kryds)</t>
  </si>
  <si>
    <t>Mink</t>
  </si>
  <si>
    <t>Mårhund</t>
  </si>
  <si>
    <t>Odder</t>
  </si>
  <si>
    <t>Fiskehejre</t>
  </si>
  <si>
    <t>Skarv</t>
  </si>
  <si>
    <t>Antal</t>
  </si>
  <si>
    <t>Navn</t>
  </si>
  <si>
    <t>Evt. tlf</t>
  </si>
  <si>
    <t>Evt. mail</t>
  </si>
  <si>
    <t>janie@aqua.dtu.dk</t>
  </si>
  <si>
    <t>Isfugl</t>
  </si>
  <si>
    <t>https://www.naturbasen.dk/</t>
  </si>
  <si>
    <t>på datoen</t>
  </si>
  <si>
    <t>Observerede arter af fiskeædende fugle og pattedyr ved gydevandløb for ørreder</t>
  </si>
  <si>
    <t>Vandløb:</t>
  </si>
  <si>
    <t>Lokalitet:</t>
  </si>
  <si>
    <t>Sådan gemmes brugbare fotos</t>
  </si>
  <si>
    <t>i undermapper på computeren</t>
  </si>
  <si>
    <t>Lav en mappe for hvert vandløb med undermapper for de enkelte lokaliteter</t>
  </si>
  <si>
    <t>Sådan bruger man regnearket</t>
  </si>
  <si>
    <t>Alle fotos og regnearket for de enkelte lokaliteter skal ligge i undermapper som vist i dette eksempel</t>
  </si>
  <si>
    <t>Forsøg afsluttet</t>
  </si>
  <si>
    <t>Navn på kommunen</t>
  </si>
  <si>
    <t>Gule felter i regnearkene markerer de felter, hvor man kan skrive oplysninger ind.</t>
  </si>
  <si>
    <t>og regnearket for en lokalitet</t>
  </si>
  <si>
    <t>x</t>
  </si>
  <si>
    <t>Initialer (forbogstaver)</t>
  </si>
  <si>
    <t>(initialer på indtaster)</t>
  </si>
  <si>
    <t>Ja</t>
  </si>
  <si>
    <t>Nej</t>
  </si>
  <si>
    <t>Tabellen kan printes ud og udfyldes på papir i løbet af året (så data først indtastes ved undersøgelsens afslutning)</t>
  </si>
  <si>
    <t>Sæt kryds</t>
  </si>
  <si>
    <t>Kamera</t>
  </si>
  <si>
    <t>i drift</t>
  </si>
  <si>
    <t>brugbare fotos</t>
  </si>
  <si>
    <t>Max. antal individer af en art på et foto</t>
  </si>
  <si>
    <t>Datoen for observationen ses nederst på billedet</t>
  </si>
  <si>
    <t>Analyse af fotos fra en lokalitet</t>
  </si>
  <si>
    <t>Dyrene på brugbare fotos artsbestemmes (antal dyr af hver art på hvert foto)</t>
  </si>
  <si>
    <t>er lagt på Naturbasen</t>
  </si>
  <si>
    <t>Observationerne på datoen</t>
  </si>
  <si>
    <t>Link til plan</t>
  </si>
  <si>
    <t>Link til kort</t>
  </si>
  <si>
    <t>DTU Aquas plan for fiskepleje</t>
  </si>
  <si>
    <t>Gudenå, delområde 3 (nedstrøms Tangeværket) - 2020</t>
  </si>
  <si>
    <t>Mindre tilløb til Randers Fjord - 2020</t>
  </si>
  <si>
    <t>Nødvendige basisoplysninger</t>
  </si>
  <si>
    <t xml:space="preserve">Regnearket navngives som "Navn på vandløb i planen for fiskepleje - DTU station nr" </t>
  </si>
  <si>
    <t>Ved at følge denne struktur er det nemt at overskue data og kopiere hovedmappen for et vandløb, hvis man vil give alle regneark og fotos videre på en gang</t>
  </si>
  <si>
    <t>Der udfyldes en linie for hver dato</t>
  </si>
  <si>
    <t>Ca. afstand til DTU-stationen (m)</t>
  </si>
  <si>
    <t>Tag nogle fotos af, hvordan kameraet er opsat ved vandløbet.</t>
  </si>
  <si>
    <t>Kamera opsat (dato/år)</t>
  </si>
  <si>
    <t>Gns. bredde af vandløb (m)</t>
  </si>
  <si>
    <t>Gns. dybde af vandløb (cm)</t>
  </si>
  <si>
    <t>Kameraets dækning af vandløbet (m)</t>
  </si>
  <si>
    <t>Mindste dybde af vandløb (cm)</t>
  </si>
  <si>
    <t>Hvor bredt er vandløbet som gennemsnit ved kameraet ?</t>
  </si>
  <si>
    <t>Stationens beliggenhed</t>
  </si>
  <si>
    <t>Kameraet</t>
  </si>
  <si>
    <t>Største dybde af vandløb (cm)</t>
  </si>
  <si>
    <t>Vandløbets navn i planen for fiskepleje (planen kan downloades på linket herover)</t>
  </si>
  <si>
    <t>Kamera-model</t>
  </si>
  <si>
    <t xml:space="preserve"> SPROMISE S308</t>
  </si>
  <si>
    <t>Samme kamera-model anvendt alle steder (indstillet som anbefalet af DTU Aqua)</t>
  </si>
  <si>
    <t>For hver dato skrives oplysningerne ind i skemaerne over de enkelte måneder</t>
  </si>
  <si>
    <t>Dansk manual for kamera</t>
  </si>
  <si>
    <t>(vandløbets navn hentes automatisk fra arket "Lokaliteten")</t>
  </si>
  <si>
    <t>(Kommunens station nr. hentes automatisk fra arket "Lokaliteten")</t>
  </si>
  <si>
    <t>Antal fotos af kameraet ved vandløbet</t>
  </si>
  <si>
    <t>Ingen brugbare</t>
  </si>
  <si>
    <t>Batterier</t>
  </si>
  <si>
    <t>SD-kort</t>
  </si>
  <si>
    <t>Skiftet</t>
  </si>
  <si>
    <t>Efter hjemkomst og check af kameraets SD-kort for den seneste periode</t>
  </si>
  <si>
    <t>Antal dage med kamera på lokaliteten</t>
  </si>
  <si>
    <t>Hvor dybt er vandløbet som gennemsnit (ved almindelig vandføring) ?</t>
  </si>
  <si>
    <t>Hvor dybt vand er der på det dybeste sted på strækningen (ved almindelig vandføring) ?</t>
  </si>
  <si>
    <t>Hvor lavt vand er der på det laveste sted strækningen (ved almindelig vandføring) ?</t>
  </si>
  <si>
    <t>Mail: janie@aqua.dtu.dk</t>
  </si>
  <si>
    <t>Regnearket er programmeret af Jan Nielsen, DTU Aqua, som kan kontaktes med spørgsmål på:</t>
  </si>
  <si>
    <t>Mobil :2168 5643</t>
  </si>
  <si>
    <t>På lokaliteten</t>
  </si>
  <si>
    <t>Nærmeste DTU Aqua station:</t>
  </si>
  <si>
    <t>Kontaktpersoner  vedr. vildtkamera</t>
  </si>
  <si>
    <t>Kommunens station:</t>
  </si>
  <si>
    <r>
      <t xml:space="preserve">Eksempel på fil-navn: </t>
    </r>
    <r>
      <rPr>
        <b/>
        <sz val="11"/>
        <color rgb="FFFF0000"/>
        <rFont val="Calibri"/>
        <family val="2"/>
        <scheme val="minor"/>
      </rPr>
      <t>Brandstrup Bæk - DTU station 15</t>
    </r>
  </si>
  <si>
    <t>Pasning af kamera</t>
  </si>
  <si>
    <t>Skriv ca. afstand fra kameraet  til nærmeste DTU-station (kameraet opsættes normalt et passende sted så tæt som muligt på stationen)</t>
  </si>
  <si>
    <t>Antal observationer</t>
  </si>
  <si>
    <t>Bemærkninger (om kameraets drift, andre arter etc.)</t>
  </si>
  <si>
    <t>(på den enkelte dato)</t>
  </si>
  <si>
    <t>Artsfotos godkendt af</t>
  </si>
  <si>
    <t>(skriv initialer, kryds af på dato)</t>
  </si>
  <si>
    <t>Nærmeste DTU-station nr:</t>
  </si>
  <si>
    <t xml:space="preserve">af </t>
  </si>
  <si>
    <t>fotos i døgnet</t>
  </si>
  <si>
    <t>Samlet antal</t>
  </si>
  <si>
    <t xml:space="preserve"> lagt på Naturbasen</t>
  </si>
  <si>
    <t>Max. antal individer på et foto</t>
  </si>
  <si>
    <t>Skriv</t>
  </si>
  <si>
    <t>Gule felter markerer de felter, hvor man kan/må skrive oplysninger ind</t>
  </si>
  <si>
    <t>Regnearket oprettes og udfyldes af en person, der er vant til at bruge regneark og arbejde med data. Der må kun indtastes data i de gule felter.</t>
  </si>
  <si>
    <t>De udfyldte data indtastes i de gule felter i DTU Aquas regneark, som derefter udfører en række automatiske beregninger, både for måneden og det samlede forløb.</t>
  </si>
  <si>
    <t>Evt. forening eller andet</t>
  </si>
  <si>
    <t>Døgn med</t>
  </si>
  <si>
    <t>kamera</t>
  </si>
  <si>
    <t>med</t>
  </si>
  <si>
    <t>Antal skift</t>
  </si>
  <si>
    <t>DTU-station</t>
  </si>
  <si>
    <t>% døgn med arten</t>
  </si>
  <si>
    <t>Samlet oversigt for måneden  (automatiske beregninger)</t>
  </si>
  <si>
    <t>Evt. koordinat på lokaliteten</t>
  </si>
  <si>
    <t>Kameraet står opstrøms DTU-stationen</t>
  </si>
  <si>
    <t>Kameraet står nedstrøms DTU-stationen</t>
  </si>
  <si>
    <t>Kameraet står på DTU-stationen</t>
  </si>
  <si>
    <t>Sæt evt. kryds</t>
  </si>
  <si>
    <t>Åbn Google Maps: Højreklik på det præcise sted og venstreklik på den øverste linie i boksen, der kom frem. Nu har du kopieret koordinaten, som kan sættes ind i regnearket.</t>
  </si>
  <si>
    <t>Kameraet checkes med 2-4 ugers mellemrum, hvor SD-kortet skiftes, og der evt. isættes nye batterier. SD-kortet tages med hjem, så data kan kopieres over på en computer.</t>
  </si>
  <si>
    <t>Ved opsætningen og hvert feltbesøg udfyldes en linie i et standardiseret skema for måneden, nemmest på en udskrift i A3-format. Skemaerne er i dette regneark.</t>
  </si>
  <si>
    <t>NB. Man lægger en observation op for hver art (på en dato), så man via Naturbasen kan søge på arten og se dens udbredelse på kort</t>
  </si>
  <si>
    <t xml:space="preserve">Husk at skrive ind i regnearket, at observationerne for en dato er lagt på Naturbasen </t>
  </si>
  <si>
    <t>Evt. kommune-station i nærheden (nr.)</t>
  </si>
  <si>
    <t>Antal døgn</t>
  </si>
  <si>
    <t>Oplysningerne om vandløbet hentes automatisk fra arket "lokalitet og kamera"</t>
  </si>
  <si>
    <t>00-00-2022</t>
  </si>
  <si>
    <t>Maj 2021</t>
  </si>
  <si>
    <t>passer</t>
  </si>
  <si>
    <t>I felten</t>
  </si>
  <si>
    <t>initialer på</t>
  </si>
  <si>
    <t>Juni 2021</t>
  </si>
  <si>
    <t>Juli 2021</t>
  </si>
  <si>
    <t>August 2021</t>
  </si>
  <si>
    <t>September 2021</t>
  </si>
  <si>
    <t>April 2022</t>
  </si>
  <si>
    <t>Oktober 2021</t>
  </si>
  <si>
    <t>November 2021</t>
  </si>
  <si>
    <t>December 2021</t>
  </si>
  <si>
    <t>Januar 2022</t>
  </si>
  <si>
    <t>Februar 2022</t>
  </si>
  <si>
    <t>Marts 2022</t>
  </si>
  <si>
    <t>Kamera opsat:</t>
  </si>
  <si>
    <t>Kamera hjemtaget:</t>
  </si>
  <si>
    <t>Kommune:</t>
  </si>
  <si>
    <t>Evt. Kommune-station:</t>
  </si>
  <si>
    <t>Kamera-model:</t>
  </si>
  <si>
    <t>Antal døgn med</t>
  </si>
  <si>
    <t>kamera i drift</t>
  </si>
  <si>
    <t>Døgn med arten</t>
  </si>
  <si>
    <t>Om arterne</t>
  </si>
  <si>
    <t>JN</t>
  </si>
  <si>
    <t>Observerede arter af fiskeædende fugle og pattedyr ved tilløb til Gudenåen og Randers fjord 2021-2022</t>
  </si>
  <si>
    <t>Favrskov Kommune</t>
  </si>
  <si>
    <t>Status pr.</t>
  </si>
  <si>
    <t>Hele perioden</t>
  </si>
  <si>
    <t>Max. antal individer af hver art på et foto</t>
  </si>
  <si>
    <t>Måned</t>
  </si>
  <si>
    <t>Fra:</t>
  </si>
  <si>
    <t xml:space="preserve">Til: </t>
  </si>
  <si>
    <t>Automatiske beregninger</t>
  </si>
  <si>
    <t>Samlet oversigt over alle data fra undersøgelsen</t>
  </si>
  <si>
    <t>Automatiske mellemregninger</t>
  </si>
  <si>
    <t>Jan Nielsen</t>
  </si>
  <si>
    <t>DTU Aqua</t>
  </si>
  <si>
    <t>Skriv dato som dd-mm-2021 ved opsætning af kameraet</t>
  </si>
  <si>
    <t>Skriv dato som dd-mm-2022 ved hjemtagning af kameraet</t>
  </si>
  <si>
    <t>56.39133436704679, 9.805971762384537</t>
  </si>
  <si>
    <t>Brandstrup Bæk</t>
  </si>
  <si>
    <t>Ca. 50 m opstrøms Teglværksvej i Ulstrup</t>
  </si>
  <si>
    <t>Fanebladet herunder udfyldes kun ved opsætning og hjemtagning af kameraet</t>
  </si>
  <si>
    <t>Kommunen har evt. en elfiskestation, som skrives ind i feltet (kommunen oplyser stationsnummeret)</t>
  </si>
  <si>
    <t>Nærmeste DTU Aqua-station (nr.)</t>
  </si>
  <si>
    <t>Ca. afstand til kommune-stationen (m)</t>
  </si>
  <si>
    <t>Kameraet står opstrøms kommune-stationen</t>
  </si>
  <si>
    <t>Kameraet står på kommune-stationen</t>
  </si>
  <si>
    <t>Kameraet står nedstrøms kommune-stationen</t>
  </si>
  <si>
    <r>
      <t>Udfyldes</t>
    </r>
    <r>
      <rPr>
        <sz val="11"/>
        <color rgb="FFFF0000"/>
        <rFont val="Calibri"/>
        <family val="2"/>
        <scheme val="minor"/>
      </rPr>
      <t xml:space="preserve"> altid</t>
    </r>
    <r>
      <rPr>
        <sz val="11"/>
        <color theme="1"/>
        <rFont val="Calibri"/>
        <family val="2"/>
        <scheme val="minor"/>
      </rPr>
      <t>. Se stationens placering på kortet til planen for fiskepleje, som kan downloades via linket ovenfor</t>
    </r>
  </si>
  <si>
    <t>Skriv ca. afstand fra kameraet  til kommunen-stationen (kameraet opsættes normalt et passende sted så tæt som muligt på stationen)</t>
  </si>
  <si>
    <t>Uddybende forklaring</t>
  </si>
  <si>
    <t>Beregnes automatisk, når start- og slutdato er udfyldt</t>
  </si>
  <si>
    <t>Skriv hvor mange meter af vandløbet, kameraet dækker (anbefaling mindst 10 m)</t>
  </si>
  <si>
    <t>Man skal kun indtaste oplysninger i de gule felter</t>
  </si>
  <si>
    <t xml:space="preserve">skift af </t>
  </si>
  <si>
    <t>Nærmeste DTU-station:</t>
  </si>
  <si>
    <t>a</t>
  </si>
  <si>
    <t>Maj 2022</t>
  </si>
  <si>
    <t>Juni 2022</t>
  </si>
  <si>
    <t>Juli 2022</t>
  </si>
  <si>
    <t>Her kan manualen til kameraet downloades (med de indstillinger, der skal bruges ved undersøgelsen)</t>
  </si>
  <si>
    <t>Link til dansk manual med undersøgelsens indstillinger for kameraet</t>
  </si>
  <si>
    <t>Kameraerne opsættes normalt ved en DTU Aqua-station, der er undersøgt inden for de sidste par år</t>
  </si>
  <si>
    <t>NB Oplysningerne overføres automatisk til de andre ark</t>
  </si>
  <si>
    <t>Se arkene "lokalitet og kamera" og "kontaktpersoner" og udfyld oplysningerne (skal kun gøres ved forsøgets opstart og afslutning)</t>
  </si>
  <si>
    <t>Alle fotos gennemgås på en computer, og fotos uden brugbare observationer slettes (dvs. fotos uden relevante dyr, der kan artsbestemmes)</t>
  </si>
  <si>
    <t>NB. Skemaerne over de enkelte måneder kan printes ud, så man til daglig kan notere på papir i stedet for at indtaste</t>
  </si>
  <si>
    <t>Naturbasen ?</t>
  </si>
  <si>
    <r>
      <t xml:space="preserve">Ved opsætning af et kamera på en lokalitet laves der et regneark </t>
    </r>
    <r>
      <rPr>
        <b/>
        <sz val="11"/>
        <color rgb="FFFF0000"/>
        <rFont val="Calibri"/>
        <family val="2"/>
        <scheme val="minor"/>
      </rPr>
      <t>for lokaliteten</t>
    </r>
    <r>
      <rPr>
        <sz val="11"/>
        <color theme="1"/>
        <rFont val="Calibri"/>
        <family val="2"/>
        <scheme val="minor"/>
      </rPr>
      <t>.</t>
    </r>
  </si>
  <si>
    <t>Det er muligt, men ikke nødvendigt, at lægge observationerne inkl. fotos op på Naturbasen, så alle kan se det på et kort.</t>
  </si>
  <si>
    <t>Alle andre felter er beskyttede mod overskrivning</t>
  </si>
  <si>
    <t>Link</t>
  </si>
  <si>
    <t>Til download af DTU Aquas vejledning til undersøgelsen, hvor mange detaljer er beskrevet.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</si>
</sst>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[$-406]mmmm\ yyyy;@"/>
    <numFmt numFmtId="166" formatCode="[$-406]d\.\ mmmm\ yyyy;@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2" fillId="2" borderId="4" xfId="0" applyFont="1" applyFill="1" applyBorder="1"/>
    <xf numFmtId="0" fontId="7" fillId="0" borderId="0" xfId="0" applyFont="1"/>
    <xf numFmtId="0" fontId="2" fillId="2" borderId="20" xfId="0" applyFont="1" applyFill="1" applyBorder="1" applyAlignment="1">
      <alignment horizontal="center"/>
    </xf>
    <xf numFmtId="0" fontId="2" fillId="2" borderId="16" xfId="0" applyFont="1" applyFill="1" applyBorder="1"/>
    <xf numFmtId="0" fontId="0" fillId="0" borderId="45" xfId="0" applyBorder="1"/>
    <xf numFmtId="0" fontId="0" fillId="0" borderId="46" xfId="0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/>
    <xf numFmtId="0" fontId="2" fillId="2" borderId="4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49" xfId="0" applyBorder="1"/>
    <xf numFmtId="0" fontId="4" fillId="0" borderId="7" xfId="0" applyFont="1" applyBorder="1" applyAlignment="1">
      <alignment horizontal="left"/>
    </xf>
    <xf numFmtId="0" fontId="0" fillId="0" borderId="46" xfId="0" applyBorder="1" applyAlignment="1">
      <alignment horizontal="center"/>
    </xf>
    <xf numFmtId="0" fontId="2" fillId="2" borderId="34" xfId="0" applyFont="1" applyFill="1" applyBorder="1"/>
    <xf numFmtId="0" fontId="0" fillId="2" borderId="35" xfId="0" applyFill="1" applyBorder="1"/>
    <xf numFmtId="0" fontId="0" fillId="2" borderId="41" xfId="0" applyFill="1" applyBorder="1"/>
    <xf numFmtId="0" fontId="0" fillId="0" borderId="50" xfId="0" applyBorder="1" applyAlignment="1">
      <alignment horizontal="center"/>
    </xf>
    <xf numFmtId="0" fontId="0" fillId="0" borderId="50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5" borderId="46" xfId="0" applyFill="1" applyBorder="1"/>
    <xf numFmtId="0" fontId="15" fillId="5" borderId="0" xfId="0" applyFont="1" applyFill="1"/>
    <xf numFmtId="0" fontId="2" fillId="5" borderId="2" xfId="0" applyFont="1" applyFill="1" applyBorder="1" applyAlignment="1">
      <alignment horizontal="center"/>
    </xf>
    <xf numFmtId="0" fontId="4" fillId="0" borderId="25" xfId="0" applyFont="1" applyBorder="1" applyAlignment="1">
      <alignment horizontal="left"/>
    </xf>
    <xf numFmtId="0" fontId="0" fillId="0" borderId="45" xfId="0" applyBorder="1" applyAlignment="1">
      <alignment horizontal="center"/>
    </xf>
    <xf numFmtId="0" fontId="2" fillId="2" borderId="41" xfId="0" applyFont="1" applyFill="1" applyBorder="1"/>
    <xf numFmtId="0" fontId="0" fillId="2" borderId="17" xfId="0" applyFill="1" applyBorder="1"/>
    <xf numFmtId="0" fontId="0" fillId="2" borderId="20" xfId="0" applyFill="1" applyBorder="1"/>
    <xf numFmtId="0" fontId="2" fillId="2" borderId="17" xfId="0" applyFont="1" applyFill="1" applyBorder="1"/>
    <xf numFmtId="0" fontId="2" fillId="2" borderId="38" xfId="0" applyFont="1" applyFill="1" applyBorder="1"/>
    <xf numFmtId="0" fontId="2" fillId="2" borderId="38" xfId="0" applyFont="1" applyFill="1" applyBorder="1" applyAlignment="1">
      <alignment horizontal="center"/>
    </xf>
    <xf numFmtId="0" fontId="2" fillId="2" borderId="35" xfId="0" applyFont="1" applyFill="1" applyBorder="1"/>
    <xf numFmtId="0" fontId="5" fillId="4" borderId="0" xfId="1" applyFill="1" applyBorder="1" applyAlignment="1">
      <alignment horizontal="left"/>
    </xf>
    <xf numFmtId="49" fontId="6" fillId="0" borderId="0" xfId="0" applyNumberFormat="1" applyFont="1"/>
    <xf numFmtId="0" fontId="12" fillId="2" borderId="20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0" fillId="2" borderId="34" xfId="0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2" fillId="2" borderId="40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left"/>
    </xf>
    <xf numFmtId="0" fontId="2" fillId="2" borderId="60" xfId="0" applyFont="1" applyFill="1" applyBorder="1" applyAlignment="1">
      <alignment horizontal="center"/>
    </xf>
    <xf numFmtId="0" fontId="0" fillId="2" borderId="56" xfId="0" applyFill="1" applyBorder="1"/>
    <xf numFmtId="0" fontId="0" fillId="2" borderId="57" xfId="0" applyFill="1" applyBorder="1"/>
    <xf numFmtId="0" fontId="11" fillId="0" borderId="1" xfId="0" applyFont="1" applyBorder="1"/>
    <xf numFmtId="0" fontId="5" fillId="0" borderId="1" xfId="1" applyBorder="1"/>
    <xf numFmtId="0" fontId="5" fillId="0" borderId="12" xfId="1" applyBorder="1"/>
    <xf numFmtId="0" fontId="11" fillId="0" borderId="14" xfId="0" applyFont="1" applyBorder="1"/>
    <xf numFmtId="0" fontId="5" fillId="0" borderId="14" xfId="1" applyBorder="1"/>
    <xf numFmtId="0" fontId="5" fillId="0" borderId="15" xfId="1" applyBorder="1"/>
    <xf numFmtId="0" fontId="4" fillId="2" borderId="8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0" fillId="2" borderId="16" xfId="0" applyFill="1" applyBorder="1"/>
    <xf numFmtId="0" fontId="5" fillId="2" borderId="20" xfId="1" applyFill="1" applyBorder="1" applyAlignment="1">
      <alignment horizontal="left"/>
    </xf>
    <xf numFmtId="0" fontId="0" fillId="2" borderId="2" xfId="0" applyFill="1" applyBorder="1"/>
    <xf numFmtId="0" fontId="0" fillId="2" borderId="18" xfId="0" applyFill="1" applyBorder="1"/>
    <xf numFmtId="0" fontId="0" fillId="2" borderId="62" xfId="0" applyFill="1" applyBorder="1"/>
    <xf numFmtId="0" fontId="0" fillId="2" borderId="29" xfId="0" applyFill="1" applyBorder="1"/>
    <xf numFmtId="0" fontId="0" fillId="2" borderId="2" xfId="0" applyFont="1" applyFill="1" applyBorder="1"/>
    <xf numFmtId="0" fontId="4" fillId="2" borderId="1" xfId="0" applyFont="1" applyFill="1" applyBorder="1" applyAlignment="1">
      <alignment horizontal="centerContinuous" vertical="center"/>
    </xf>
    <xf numFmtId="0" fontId="17" fillId="0" borderId="0" xfId="0" applyFont="1"/>
    <xf numFmtId="0" fontId="1" fillId="2" borderId="20" xfId="0" applyFont="1" applyFill="1" applyBorder="1"/>
    <xf numFmtId="0" fontId="1" fillId="2" borderId="16" xfId="0" applyFont="1" applyFill="1" applyBorder="1"/>
    <xf numFmtId="0" fontId="4" fillId="3" borderId="49" xfId="0" applyFont="1" applyFill="1" applyBorder="1" applyAlignment="1">
      <alignment horizontal="centerContinuous" vertical="center"/>
    </xf>
    <xf numFmtId="0" fontId="4" fillId="0" borderId="52" xfId="0" applyFont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4" fillId="2" borderId="65" xfId="0" applyFont="1" applyFill="1" applyBorder="1" applyAlignment="1">
      <alignment horizontal="centerContinuous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Continuous" vertical="center"/>
    </xf>
    <xf numFmtId="0" fontId="4" fillId="3" borderId="47" xfId="0" applyFont="1" applyFill="1" applyBorder="1" applyAlignment="1">
      <alignment horizontal="centerContinuous" vertical="center"/>
    </xf>
    <xf numFmtId="0" fontId="4" fillId="2" borderId="45" xfId="0" applyFont="1" applyFill="1" applyBorder="1" applyAlignment="1">
      <alignment horizontal="centerContinuous" vertical="center"/>
    </xf>
    <xf numFmtId="0" fontId="2" fillId="2" borderId="63" xfId="0" applyFont="1" applyFill="1" applyBorder="1" applyAlignment="1">
      <alignment horizontal="center"/>
    </xf>
    <xf numFmtId="0" fontId="4" fillId="3" borderId="6" xfId="0" applyFont="1" applyFill="1" applyBorder="1"/>
    <xf numFmtId="0" fontId="11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1" fillId="3" borderId="5" xfId="0" applyFont="1" applyFill="1" applyBorder="1"/>
    <xf numFmtId="0" fontId="2" fillId="0" borderId="0" xfId="0" applyFont="1" applyBorder="1" applyAlignment="1">
      <alignment horizontal="left"/>
    </xf>
    <xf numFmtId="0" fontId="4" fillId="0" borderId="55" xfId="0" applyFont="1" applyBorder="1" applyAlignment="1">
      <alignment horizontal="center"/>
    </xf>
    <xf numFmtId="0" fontId="12" fillId="2" borderId="34" xfId="0" applyFont="1" applyFill="1" applyBorder="1" applyAlignment="1">
      <alignment horizontal="right"/>
    </xf>
    <xf numFmtId="0" fontId="12" fillId="2" borderId="39" xfId="0" applyFont="1" applyFill="1" applyBorder="1" applyAlignment="1">
      <alignment horizontal="left"/>
    </xf>
    <xf numFmtId="0" fontId="12" fillId="2" borderId="39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54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0" fontId="10" fillId="4" borderId="0" xfId="0" applyFont="1" applyFill="1" applyBorder="1"/>
    <xf numFmtId="0" fontId="10" fillId="0" borderId="0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2" fillId="6" borderId="4" xfId="0" applyFont="1" applyFill="1" applyBorder="1" applyAlignment="1">
      <alignment horizontal="left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44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0" fillId="6" borderId="5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9" fillId="0" borderId="0" xfId="0" applyFont="1"/>
    <xf numFmtId="0" fontId="14" fillId="5" borderId="32" xfId="0" applyFont="1" applyFill="1" applyBorder="1"/>
    <xf numFmtId="0" fontId="15" fillId="5" borderId="32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40" xfId="0" applyFont="1" applyFill="1" applyBorder="1" applyAlignment="1">
      <alignment horizontal="left"/>
    </xf>
    <xf numFmtId="0" fontId="12" fillId="2" borderId="47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4" fillId="0" borderId="48" xfId="0" applyFont="1" applyBorder="1" applyAlignment="1">
      <alignment horizontal="left"/>
    </xf>
    <xf numFmtId="0" fontId="0" fillId="0" borderId="49" xfId="0" applyBorder="1" applyAlignment="1">
      <alignment horizontal="center"/>
    </xf>
    <xf numFmtId="49" fontId="6" fillId="0" borderId="48" xfId="0" applyNumberFormat="1" applyFont="1" applyBorder="1"/>
    <xf numFmtId="49" fontId="6" fillId="0" borderId="25" xfId="0" applyNumberFormat="1" applyFont="1" applyBorder="1"/>
    <xf numFmtId="49" fontId="6" fillId="0" borderId="7" xfId="0" applyNumberFormat="1" applyFont="1" applyBorder="1"/>
    <xf numFmtId="0" fontId="14" fillId="5" borderId="7" xfId="0" applyFont="1" applyFill="1" applyBorder="1"/>
    <xf numFmtId="0" fontId="19" fillId="5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2" borderId="20" xfId="0" applyFont="1" applyFill="1" applyBorder="1"/>
    <xf numFmtId="0" fontId="0" fillId="2" borderId="29" xfId="0" applyFont="1" applyFill="1" applyBorder="1"/>
    <xf numFmtId="0" fontId="0" fillId="2" borderId="19" xfId="0" applyFont="1" applyFill="1" applyBorder="1"/>
    <xf numFmtId="165" fontId="2" fillId="6" borderId="6" xfId="0" applyNumberFormat="1" applyFont="1" applyFill="1" applyBorder="1" applyAlignment="1">
      <alignment horizontal="center"/>
    </xf>
    <xf numFmtId="165" fontId="12" fillId="6" borderId="4" xfId="0" applyNumberFormat="1" applyFont="1" applyFill="1" applyBorder="1" applyAlignment="1">
      <alignment horizontal="left"/>
    </xf>
    <xf numFmtId="0" fontId="12" fillId="2" borderId="30" xfId="0" applyFont="1" applyFill="1" applyBorder="1" applyAlignment="1">
      <alignment horizontal="left"/>
    </xf>
    <xf numFmtId="0" fontId="12" fillId="2" borderId="48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2" fillId="2" borderId="35" xfId="0" applyFont="1" applyFill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49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49" fontId="12" fillId="0" borderId="0" xfId="0" applyNumberFormat="1" applyFont="1" applyBorder="1"/>
    <xf numFmtId="0" fontId="12" fillId="0" borderId="0" xfId="0" applyFont="1" applyBorder="1"/>
    <xf numFmtId="0" fontId="19" fillId="5" borderId="10" xfId="0" applyFont="1" applyFill="1" applyBorder="1" applyAlignment="1">
      <alignment horizontal="center"/>
    </xf>
    <xf numFmtId="0" fontId="19" fillId="5" borderId="12" xfId="0" applyFont="1" applyFill="1" applyBorder="1" applyAlignment="1">
      <alignment horizontal="center"/>
    </xf>
    <xf numFmtId="0" fontId="19" fillId="5" borderId="59" xfId="0" applyFont="1" applyFill="1" applyBorder="1" applyAlignment="1">
      <alignment horizontal="center"/>
    </xf>
    <xf numFmtId="0" fontId="19" fillId="5" borderId="25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56" xfId="0" applyFont="1" applyFill="1" applyBorder="1" applyAlignment="1">
      <alignment horizontal="center"/>
    </xf>
    <xf numFmtId="0" fontId="19" fillId="5" borderId="29" xfId="0" applyFont="1" applyFill="1" applyBorder="1" applyAlignment="1">
      <alignment horizontal="center"/>
    </xf>
    <xf numFmtId="0" fontId="19" fillId="5" borderId="65" xfId="0" applyFont="1" applyFill="1" applyBorder="1" applyAlignment="1">
      <alignment horizontal="center"/>
    </xf>
    <xf numFmtId="0" fontId="19" fillId="5" borderId="26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19" fillId="5" borderId="57" xfId="0" applyFont="1" applyFill="1" applyBorder="1"/>
    <xf numFmtId="0" fontId="19" fillId="5" borderId="11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32" xfId="0" applyFont="1" applyFill="1" applyBorder="1" applyAlignment="1">
      <alignment horizontal="center"/>
    </xf>
    <xf numFmtId="0" fontId="19" fillId="5" borderId="18" xfId="0" applyFont="1" applyFill="1" applyBorder="1" applyAlignment="1">
      <alignment horizontal="center"/>
    </xf>
    <xf numFmtId="0" fontId="19" fillId="5" borderId="46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5" borderId="51" xfId="0" applyFont="1" applyFill="1" applyBorder="1"/>
    <xf numFmtId="0" fontId="19" fillId="5" borderId="54" xfId="0" applyFont="1" applyFill="1" applyBorder="1" applyAlignment="1">
      <alignment horizontal="center"/>
    </xf>
    <xf numFmtId="0" fontId="19" fillId="5" borderId="48" xfId="0" applyFont="1" applyFill="1" applyBorder="1" applyAlignment="1">
      <alignment horizontal="center"/>
    </xf>
    <xf numFmtId="0" fontId="19" fillId="5" borderId="50" xfId="0" applyFont="1" applyFill="1" applyBorder="1" applyAlignment="1">
      <alignment horizontal="center"/>
    </xf>
    <xf numFmtId="0" fontId="19" fillId="5" borderId="62" xfId="0" applyFont="1" applyFill="1" applyBorder="1" applyAlignment="1">
      <alignment horizontal="center"/>
    </xf>
    <xf numFmtId="0" fontId="19" fillId="5" borderId="49" xfId="0" applyFont="1" applyFill="1" applyBorder="1" applyAlignment="1">
      <alignment horizontal="center"/>
    </xf>
    <xf numFmtId="0" fontId="19" fillId="5" borderId="28" xfId="0" applyFont="1" applyFill="1" applyBorder="1" applyAlignment="1">
      <alignment horizontal="center"/>
    </xf>
    <xf numFmtId="0" fontId="19" fillId="5" borderId="53" xfId="0" applyFont="1" applyFill="1" applyBorder="1"/>
    <xf numFmtId="0" fontId="19" fillId="5" borderId="14" xfId="0" applyFont="1" applyFill="1" applyBorder="1" applyAlignment="1">
      <alignment horizontal="center"/>
    </xf>
    <xf numFmtId="0" fontId="19" fillId="5" borderId="27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19" fillId="5" borderId="33" xfId="0" applyFont="1" applyFill="1" applyBorder="1" applyAlignment="1">
      <alignment horizontal="center"/>
    </xf>
    <xf numFmtId="0" fontId="19" fillId="5" borderId="19" xfId="0" applyFont="1" applyFill="1" applyBorder="1" applyAlignment="1">
      <alignment horizontal="center"/>
    </xf>
    <xf numFmtId="0" fontId="19" fillId="5" borderId="47" xfId="0" applyFont="1" applyFill="1" applyBorder="1" applyAlignment="1">
      <alignment horizontal="center"/>
    </xf>
    <xf numFmtId="0" fontId="19" fillId="5" borderId="58" xfId="0" applyFont="1" applyFill="1" applyBorder="1"/>
    <xf numFmtId="0" fontId="4" fillId="5" borderId="29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62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" xfId="0" applyFont="1" applyBorder="1"/>
    <xf numFmtId="0" fontId="3" fillId="0" borderId="1" xfId="0" applyFont="1" applyBorder="1"/>
    <xf numFmtId="0" fontId="18" fillId="0" borderId="1" xfId="0" applyFont="1" applyBorder="1" applyAlignment="1">
      <alignment horizontal="left"/>
    </xf>
    <xf numFmtId="0" fontId="12" fillId="2" borderId="17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right"/>
    </xf>
    <xf numFmtId="0" fontId="2" fillId="2" borderId="0" xfId="0" applyFont="1" applyFill="1" applyBorder="1"/>
    <xf numFmtId="0" fontId="4" fillId="3" borderId="4" xfId="0" applyFont="1" applyFill="1" applyBorder="1"/>
    <xf numFmtId="0" fontId="4" fillId="2" borderId="5" xfId="0" applyFont="1" applyFill="1" applyBorder="1" applyAlignment="1">
      <alignment horizontal="left"/>
    </xf>
    <xf numFmtId="0" fontId="12" fillId="2" borderId="4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left"/>
    </xf>
    <xf numFmtId="0" fontId="2" fillId="2" borderId="5" xfId="0" applyFont="1" applyFill="1" applyBorder="1"/>
    <xf numFmtId="0" fontId="2" fillId="2" borderId="6" xfId="0" applyFont="1" applyFill="1" applyBorder="1"/>
    <xf numFmtId="0" fontId="0" fillId="0" borderId="0" xfId="0" applyBorder="1" applyAlignment="1">
      <alignment horizontal="center"/>
    </xf>
    <xf numFmtId="49" fontId="6" fillId="0" borderId="0" xfId="0" applyNumberFormat="1" applyFont="1" applyBorder="1"/>
    <xf numFmtId="0" fontId="12" fillId="2" borderId="42" xfId="0" applyFont="1" applyFill="1" applyBorder="1" applyAlignment="1">
      <alignment horizontal="left"/>
    </xf>
    <xf numFmtId="49" fontId="0" fillId="0" borderId="0" xfId="0" applyNumberFormat="1"/>
    <xf numFmtId="1" fontId="10" fillId="4" borderId="47" xfId="0" applyNumberFormat="1" applyFont="1" applyFill="1" applyBorder="1" applyAlignment="1">
      <alignment horizontal="center"/>
    </xf>
    <xf numFmtId="1" fontId="10" fillId="4" borderId="14" xfId="0" applyNumberFormat="1" applyFont="1" applyFill="1" applyBorder="1" applyAlignment="1">
      <alignment horizontal="center"/>
    </xf>
    <xf numFmtId="0" fontId="19" fillId="5" borderId="45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left"/>
    </xf>
    <xf numFmtId="0" fontId="12" fillId="6" borderId="66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1" fontId="10" fillId="4" borderId="15" xfId="0" applyNumberFormat="1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1" fontId="10" fillId="4" borderId="13" xfId="0" applyNumberFormat="1" applyFont="1" applyFill="1" applyBorder="1" applyAlignment="1">
      <alignment horizontal="center"/>
    </xf>
    <xf numFmtId="1" fontId="10" fillId="4" borderId="58" xfId="0" applyNumberFormat="1" applyFont="1" applyFill="1" applyBorder="1" applyAlignment="1">
      <alignment horizontal="center"/>
    </xf>
    <xf numFmtId="0" fontId="12" fillId="0" borderId="0" xfId="0" applyFont="1"/>
    <xf numFmtId="0" fontId="12" fillId="6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12" fillId="7" borderId="1" xfId="0" applyFont="1" applyFill="1" applyBorder="1" applyAlignment="1">
      <alignment horizontal="center"/>
    </xf>
    <xf numFmtId="49" fontId="16" fillId="4" borderId="0" xfId="0" applyNumberFormat="1" applyFont="1" applyFill="1" applyBorder="1" applyAlignment="1">
      <alignment horizontal="left"/>
    </xf>
    <xf numFmtId="0" fontId="0" fillId="4" borderId="0" xfId="0" applyFill="1"/>
    <xf numFmtId="0" fontId="4" fillId="2" borderId="8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Continuous" vertical="center"/>
    </xf>
    <xf numFmtId="0" fontId="4" fillId="2" borderId="54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 vertical="center"/>
    </xf>
    <xf numFmtId="0" fontId="4" fillId="3" borderId="69" xfId="0" applyFont="1" applyFill="1" applyBorder="1" applyAlignment="1">
      <alignment horizontal="centerContinuous" vertical="center"/>
    </xf>
    <xf numFmtId="0" fontId="4" fillId="3" borderId="64" xfId="0" applyFont="1" applyFill="1" applyBorder="1" applyAlignment="1">
      <alignment horizontal="centerContinuous" vertical="center"/>
    </xf>
    <xf numFmtId="0" fontId="4" fillId="2" borderId="21" xfId="0" applyFont="1" applyFill="1" applyBorder="1" applyAlignment="1">
      <alignment horizontal="center" vertical="center"/>
    </xf>
    <xf numFmtId="0" fontId="11" fillId="0" borderId="0" xfId="0" applyFont="1" applyBorder="1"/>
    <xf numFmtId="0" fontId="5" fillId="0" borderId="0" xfId="1" applyBorder="1"/>
    <xf numFmtId="0" fontId="20" fillId="0" borderId="0" xfId="0" applyFont="1"/>
    <xf numFmtId="0" fontId="7" fillId="5" borderId="0" xfId="0" applyFont="1" applyFill="1"/>
    <xf numFmtId="0" fontId="4" fillId="2" borderId="69" xfId="0" applyFont="1" applyFill="1" applyBorder="1" applyAlignment="1">
      <alignment horizontal="centerContinuous" vertical="center"/>
    </xf>
    <xf numFmtId="0" fontId="4" fillId="3" borderId="8" xfId="0" applyFont="1" applyFill="1" applyBorder="1" applyAlignment="1">
      <alignment horizontal="centerContinuous" vertical="center"/>
    </xf>
    <xf numFmtId="0" fontId="4" fillId="3" borderId="63" xfId="0" applyFont="1" applyFill="1" applyBorder="1" applyAlignment="1">
      <alignment horizontal="centerContinuous" vertical="center"/>
    </xf>
    <xf numFmtId="0" fontId="4" fillId="3" borderId="68" xfId="0" applyFont="1" applyFill="1" applyBorder="1" applyAlignment="1">
      <alignment horizontal="centerContinuous" vertical="center"/>
    </xf>
    <xf numFmtId="0" fontId="21" fillId="0" borderId="0" xfId="0" applyFont="1" applyAlignment="1">
      <alignment horizontal="left"/>
    </xf>
    <xf numFmtId="0" fontId="11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49" fontId="4" fillId="0" borderId="0" xfId="0" applyNumberFormat="1" applyFont="1" applyBorder="1"/>
    <xf numFmtId="0" fontId="11" fillId="0" borderId="0" xfId="0" applyFont="1" applyAlignment="1">
      <alignment horizontal="left"/>
    </xf>
    <xf numFmtId="49" fontId="11" fillId="0" borderId="0" xfId="0" applyNumberFormat="1" applyFont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1" fillId="0" borderId="0" xfId="0" applyFont="1" applyFill="1" applyBorder="1"/>
    <xf numFmtId="166" fontId="11" fillId="0" borderId="0" xfId="0" applyNumberFormat="1" applyFont="1" applyBorder="1" applyAlignment="1">
      <alignment horizontal="left"/>
    </xf>
    <xf numFmtId="165" fontId="4" fillId="6" borderId="4" xfId="0" applyNumberFormat="1" applyFont="1" applyFill="1" applyBorder="1" applyAlignment="1">
      <alignment horizontal="left"/>
    </xf>
    <xf numFmtId="0" fontId="11" fillId="6" borderId="6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7" borderId="34" xfId="0" applyFont="1" applyFill="1" applyBorder="1" applyAlignment="1">
      <alignment horizontal="right"/>
    </xf>
    <xf numFmtId="0" fontId="4" fillId="7" borderId="30" xfId="0" applyFont="1" applyFill="1" applyBorder="1" applyAlignment="1">
      <alignment horizontal="left"/>
    </xf>
    <xf numFmtId="0" fontId="4" fillId="7" borderId="16" xfId="0" applyFont="1" applyFill="1" applyBorder="1" applyAlignment="1">
      <alignment horizontal="center"/>
    </xf>
    <xf numFmtId="0" fontId="4" fillId="7" borderId="39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11" fillId="0" borderId="67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7" borderId="54" xfId="0" applyFont="1" applyFill="1" applyBorder="1" applyAlignment="1">
      <alignment horizontal="center"/>
    </xf>
    <xf numFmtId="0" fontId="4" fillId="7" borderId="48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4" fillId="7" borderId="40" xfId="0" applyFont="1" applyFill="1" applyBorder="1" applyAlignment="1">
      <alignment horizontal="center"/>
    </xf>
    <xf numFmtId="1" fontId="11" fillId="0" borderId="67" xfId="0" applyNumberFormat="1" applyFont="1" applyBorder="1" applyAlignment="1">
      <alignment horizontal="center"/>
    </xf>
    <xf numFmtId="1" fontId="11" fillId="0" borderId="31" xfId="0" applyNumberFormat="1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1" fontId="11" fillId="4" borderId="19" xfId="0" applyNumberFormat="1" applyFont="1" applyFill="1" applyBorder="1" applyAlignment="1">
      <alignment horizontal="center"/>
    </xf>
    <xf numFmtId="1" fontId="11" fillId="4" borderId="33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1" fontId="11" fillId="4" borderId="0" xfId="0" applyNumberFormat="1" applyFont="1" applyFill="1" applyBorder="1" applyAlignment="1">
      <alignment horizontal="center"/>
    </xf>
    <xf numFmtId="0" fontId="22" fillId="0" borderId="0" xfId="0" applyFont="1"/>
    <xf numFmtId="0" fontId="22" fillId="5" borderId="29" xfId="0" applyFont="1" applyFill="1" applyBorder="1" applyAlignment="1">
      <alignment horizontal="center"/>
    </xf>
    <xf numFmtId="0" fontId="22" fillId="5" borderId="45" xfId="0" applyFont="1" applyFill="1" applyBorder="1" applyAlignment="1">
      <alignment horizontal="center"/>
    </xf>
    <xf numFmtId="0" fontId="22" fillId="5" borderId="25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22" fillId="5" borderId="10" xfId="0" applyFont="1" applyFill="1" applyBorder="1" applyAlignment="1">
      <alignment horizontal="center"/>
    </xf>
    <xf numFmtId="0" fontId="22" fillId="5" borderId="56" xfId="0" applyFont="1" applyFill="1" applyBorder="1" applyAlignment="1">
      <alignment horizontal="center"/>
    </xf>
    <xf numFmtId="0" fontId="22" fillId="5" borderId="65" xfId="0" applyFont="1" applyFill="1" applyBorder="1" applyAlignment="1">
      <alignment horizontal="center"/>
    </xf>
    <xf numFmtId="0" fontId="22" fillId="5" borderId="26" xfId="0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0" fontId="22" fillId="5" borderId="57" xfId="0" applyFont="1" applyFill="1" applyBorder="1"/>
    <xf numFmtId="0" fontId="22" fillId="5" borderId="18" xfId="0" applyFont="1" applyFill="1" applyBorder="1" applyAlignment="1">
      <alignment horizontal="center"/>
    </xf>
    <xf numFmtId="0" fontId="22" fillId="5" borderId="46" xfId="0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/>
    </xf>
    <xf numFmtId="0" fontId="22" fillId="5" borderId="11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2" fillId="5" borderId="32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2" fillId="5" borderId="51" xfId="0" applyFont="1" applyFill="1" applyBorder="1"/>
    <xf numFmtId="0" fontId="22" fillId="5" borderId="62" xfId="0" applyFont="1" applyFill="1" applyBorder="1" applyAlignment="1">
      <alignment horizontal="center"/>
    </xf>
    <xf numFmtId="0" fontId="22" fillId="5" borderId="49" xfId="0" applyFont="1" applyFill="1" applyBorder="1" applyAlignment="1">
      <alignment horizontal="center"/>
    </xf>
    <xf numFmtId="0" fontId="22" fillId="5" borderId="48" xfId="0" applyFont="1" applyFill="1" applyBorder="1" applyAlignment="1">
      <alignment horizontal="center"/>
    </xf>
    <xf numFmtId="0" fontId="22" fillId="5" borderId="54" xfId="0" applyFont="1" applyFill="1" applyBorder="1" applyAlignment="1">
      <alignment horizontal="center"/>
    </xf>
    <xf numFmtId="0" fontId="22" fillId="5" borderId="59" xfId="0" applyFont="1" applyFill="1" applyBorder="1" applyAlignment="1">
      <alignment horizontal="center"/>
    </xf>
    <xf numFmtId="0" fontId="22" fillId="5" borderId="50" xfId="0" applyFont="1" applyFill="1" applyBorder="1" applyAlignment="1">
      <alignment horizontal="center"/>
    </xf>
    <xf numFmtId="0" fontId="22" fillId="5" borderId="28" xfId="0" applyFont="1" applyFill="1" applyBorder="1" applyAlignment="1">
      <alignment horizontal="center"/>
    </xf>
    <xf numFmtId="0" fontId="22" fillId="5" borderId="53" xfId="0" applyFont="1" applyFill="1" applyBorder="1"/>
    <xf numFmtId="0" fontId="22" fillId="5" borderId="19" xfId="0" applyFont="1" applyFill="1" applyBorder="1" applyAlignment="1">
      <alignment horizontal="center"/>
    </xf>
    <xf numFmtId="0" fontId="22" fillId="5" borderId="47" xfId="0" applyFont="1" applyFill="1" applyBorder="1" applyAlignment="1">
      <alignment horizontal="center"/>
    </xf>
    <xf numFmtId="0" fontId="22" fillId="5" borderId="27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22" fillId="5" borderId="3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2" fillId="5" borderId="58" xfId="0" applyFont="1" applyFill="1" applyBorder="1"/>
    <xf numFmtId="0" fontId="22" fillId="5" borderId="2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/>
    </xf>
    <xf numFmtId="0" fontId="22" fillId="5" borderId="22" xfId="0" applyFont="1" applyFill="1" applyBorder="1" applyAlignment="1">
      <alignment horizontal="center"/>
    </xf>
    <xf numFmtId="164" fontId="22" fillId="5" borderId="12" xfId="0" applyNumberFormat="1" applyFont="1" applyFill="1" applyBorder="1" applyAlignment="1">
      <alignment horizontal="center"/>
    </xf>
    <xf numFmtId="0" fontId="22" fillId="5" borderId="51" xfId="0" applyFont="1" applyFill="1" applyBorder="1" applyAlignment="1">
      <alignment horizontal="center"/>
    </xf>
    <xf numFmtId="0" fontId="22" fillId="5" borderId="58" xfId="0" applyFont="1" applyFill="1" applyBorder="1" applyAlignment="1">
      <alignment horizontal="center"/>
    </xf>
    <xf numFmtId="0" fontId="22" fillId="5" borderId="57" xfId="0" applyFont="1" applyFill="1" applyBorder="1" applyAlignment="1">
      <alignment horizontal="center"/>
    </xf>
    <xf numFmtId="0" fontId="22" fillId="5" borderId="61" xfId="0" applyFont="1" applyFill="1" applyBorder="1" applyAlignment="1">
      <alignment horizontal="center"/>
    </xf>
    <xf numFmtId="0" fontId="22" fillId="5" borderId="40" xfId="0" applyFont="1" applyFill="1" applyBorder="1" applyAlignment="1">
      <alignment horizontal="center"/>
    </xf>
    <xf numFmtId="164" fontId="22" fillId="5" borderId="10" xfId="0" applyNumberFormat="1" applyFont="1" applyFill="1" applyBorder="1" applyAlignment="1">
      <alignment horizontal="center"/>
    </xf>
    <xf numFmtId="0" fontId="22" fillId="5" borderId="14" xfId="0" applyFont="1" applyFill="1" applyBorder="1"/>
    <xf numFmtId="0" fontId="22" fillId="5" borderId="14" xfId="0" applyFont="1" applyFill="1" applyBorder="1" applyAlignment="1">
      <alignment horizontal="left"/>
    </xf>
    <xf numFmtId="0" fontId="22" fillId="5" borderId="1" xfId="0" applyFont="1" applyFill="1" applyBorder="1"/>
    <xf numFmtId="0" fontId="22" fillId="5" borderId="31" xfId="0" applyFont="1" applyFill="1" applyBorder="1" applyAlignment="1">
      <alignment horizontal="center"/>
    </xf>
    <xf numFmtId="0" fontId="22" fillId="5" borderId="21" xfId="0" applyFont="1" applyFill="1" applyBorder="1" applyAlignment="1">
      <alignment horizontal="center"/>
    </xf>
    <xf numFmtId="0" fontId="5" fillId="3" borderId="12" xfId="1" applyFill="1" applyBorder="1" applyAlignment="1">
      <alignment horizontal="center" vertical="center"/>
    </xf>
    <xf numFmtId="14" fontId="10" fillId="0" borderId="0" xfId="0" applyNumberFormat="1" applyFont="1" applyAlignment="1">
      <alignment horizontal="center"/>
    </xf>
    <xf numFmtId="17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24" fillId="0" borderId="0" xfId="0" applyFont="1"/>
    <xf numFmtId="0" fontId="2" fillId="2" borderId="35" xfId="0" applyFont="1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4" fillId="2" borderId="34" xfId="0" applyFont="1" applyFill="1" applyBorder="1" applyAlignment="1">
      <alignment horizontal="center" vertical="center" textRotation="90"/>
    </xf>
    <xf numFmtId="0" fontId="4" fillId="2" borderId="3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textRotation="90"/>
    </xf>
    <xf numFmtId="0" fontId="4" fillId="3" borderId="17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textRotation="90"/>
    </xf>
    <xf numFmtId="0" fontId="4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0" borderId="0" xfId="1" applyAlignment="1">
      <alignment horizontal="righ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'Maj21'!$E$7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31E83E04-7364-40B1-A6E6-DF5DA861FA1E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6E8-4789-ABB2-AD71ED9BBA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E8-4789-ABB2-AD71ED9BBA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E8-4789-ABB2-AD71ED9BBA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E8-4789-ABB2-AD71ED9BBA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E8-4789-ABB2-AD71ED9BBA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E8-4789-ABB2-AD71ED9BBA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'Maj21'!$N$52:$S$52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'Maj21'!$N$53:$S$53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'Maj21'!$B$11</c15:f>
                <c15:dlblRangeCache>
                  <c:ptCount val="1"/>
                  <c:pt idx="0">
                    <c:v>Maj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EEE-4A70-919E-3C8EE291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'Maj21'!$B$11</c15:sqref>
                        </c15:formulaRef>
                      </c:ext>
                    </c:extLst>
                    <c:strCache>
                      <c:ptCount val="1"/>
                      <c:pt idx="0">
                        <c:v>Maj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'Maj21'!$N$56:$S$56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EEE-4A70-919E-3C8EE2912F54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34205194600791899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Sept21!$E$7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4228778400663444"/>
                  <c:y val="-0.68635414060301547"/>
                </c:manualLayout>
              </c:layout>
              <c:tx>
                <c:rich>
                  <a:bodyPr/>
                  <a:lstStyle/>
                  <a:p>
                    <a:fld id="{061542ED-AD61-4598-A6EE-A7C1720F4FAF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73E-4707-9051-F80168F52E0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707-9051-F80168F52E0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3E-4707-9051-F80168F52E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3E-4707-9051-F80168F52E0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3E-4707-9051-F80168F52E0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3E-4707-9051-F80168F52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Sept21!$N$52:$S$52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Sept21!$N$55:$S$55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33.333333333333329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Sept21!$B$11</c15:f>
                <c15:dlblRangeCache>
                  <c:ptCount val="1"/>
                  <c:pt idx="0">
                    <c:v>September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273E-4707-9051-F80168F52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Sept21!$B$11</c15:sqref>
                        </c15:formulaRef>
                      </c:ext>
                    </c:extLst>
                    <c:strCache>
                      <c:ptCount val="1"/>
                      <c:pt idx="0">
                        <c:v>September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Sept21!$N$56:$S$56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273E-4707-9051-F80168F52E02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39838013637082126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'Okt21'!$E$7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FF955BCC-122C-47FC-BEF6-9019B6008738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764-402B-8339-BB59D41206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4-402B-8339-BB59D412069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64-402B-8339-BB59D412069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64-402B-8339-BB59D412069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64-402B-8339-BB59D412069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64-402B-8339-BB59D41206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'Okt21'!$N$52:$S$52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'Okt21'!$N$53:$S$53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'Okt21'!$B$11</c15:f>
                <c15:dlblRangeCache>
                  <c:ptCount val="1"/>
                  <c:pt idx="0">
                    <c:v>Oktober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764-402B-8339-BB59D4120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'Okt21'!$B$11</c15:sqref>
                        </c15:formulaRef>
                      </c:ext>
                    </c:extLst>
                    <c:strCache>
                      <c:ptCount val="1"/>
                      <c:pt idx="0">
                        <c:v>Oktober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'Okt21'!$N$56:$S$56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5764-402B-8339-BB59D412069B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37030432764754151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'Okt21'!$E$7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5260004243995073"/>
                  <c:y val="-0.67761624780205298"/>
                </c:manualLayout>
              </c:layout>
              <c:tx>
                <c:rich>
                  <a:bodyPr/>
                  <a:lstStyle/>
                  <a:p>
                    <a:fld id="{1210192E-E61D-442A-BA0E-6C660344C8AB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EA6-475F-913B-43FF762C8C4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A6-475F-913B-43FF762C8C4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A6-475F-913B-43FF762C8C4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A6-475F-913B-43FF762C8C4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A6-475F-913B-43FF762C8C4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A6-475F-913B-43FF762C8C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'Okt21'!$N$52:$S$52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'Okt21'!$N$55:$S$55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33.333333333333329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'Okt21'!$B$11</c15:f>
                <c15:dlblRangeCache>
                  <c:ptCount val="1"/>
                  <c:pt idx="0">
                    <c:v>Oktober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9EA6-475F-913B-43FF762C8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'Okt21'!$B$11</c15:sqref>
                        </c15:formulaRef>
                      </c:ext>
                    </c:extLst>
                    <c:strCache>
                      <c:ptCount val="1"/>
                      <c:pt idx="0">
                        <c:v>Oktober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'Okt21'!$N$56:$S$56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9EA6-475F-913B-43FF762C8C4D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45166013827628848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'Nov21'!$E$7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1669D80B-54A2-4243-9B4C-186D95FD7422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A52-49DE-802B-386B44D281E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52-49DE-802B-386B44D281E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52-49DE-802B-386B44D281E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52-49DE-802B-386B44D281E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52-49DE-802B-386B44D281E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52-49DE-802B-386B44D281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'Nov21'!$N$52:$S$52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'Nov21'!$N$53:$S$53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'Nov21'!$B$11</c15:f>
                <c15:dlblRangeCache>
                  <c:ptCount val="1"/>
                  <c:pt idx="0">
                    <c:v>November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A52-49DE-802B-386B44D28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'Nov21'!$B$11</c15:sqref>
                        </c15:formulaRef>
                      </c:ext>
                    </c:extLst>
                    <c:strCache>
                      <c:ptCount val="1"/>
                      <c:pt idx="0">
                        <c:v>November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'Nov21'!$N$56:$S$56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EA52-49DE-802B-386B44D281E4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35441236297525386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'Nov21'!$E$7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4400649374552055"/>
                  <c:y val="-0.67761624780205298"/>
                </c:manualLayout>
              </c:layout>
              <c:tx>
                <c:rich>
                  <a:bodyPr/>
                  <a:lstStyle/>
                  <a:p>
                    <a:fld id="{AE3ADA78-1629-4882-832B-5323D7889150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B47-4C1E-AE86-3A47D575526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47-4C1E-AE86-3A47D575526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47-4C1E-AE86-3A47D575526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47-4C1E-AE86-3A47D575526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47-4C1E-AE86-3A47D575526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47-4C1E-AE86-3A47D5755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'Nov21'!$N$52:$S$52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'Nov21'!$N$55:$S$55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'Nov21'!$B$11</c15:f>
                <c15:dlblRangeCache>
                  <c:ptCount val="1"/>
                  <c:pt idx="0">
                    <c:v>November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0B47-4C1E-AE86-3A47D5755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'Nov21'!$B$11</c15:sqref>
                        </c15:formulaRef>
                      </c:ext>
                    </c:extLst>
                    <c:strCache>
                      <c:ptCount val="1"/>
                      <c:pt idx="0">
                        <c:v>November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'Nov21'!$N$56:$S$56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0B47-4C1E-AE86-3A47D575526C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40869239480413744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'Dec21'!$E$7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0E8BFE40-3DD9-4354-A2E5-7D1FBEE227DF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E92-4724-81E8-34B651B1BC5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2-4724-81E8-34B651B1BC5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92-4724-81E8-34B651B1BC5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92-4724-81E8-34B651B1BC5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92-4724-81E8-34B651B1BC5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92-4724-81E8-34B651B1BC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'Dec21'!$N$52:$S$52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'Dec21'!$N$53:$S$53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'Dec21'!$B$11</c15:f>
                <c15:dlblRangeCache>
                  <c:ptCount val="1"/>
                  <c:pt idx="0">
                    <c:v>December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9E92-4724-81E8-34B651B1B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'Dec21'!$B$11</c15:sqref>
                        </c15:formulaRef>
                      </c:ext>
                    </c:extLst>
                    <c:strCache>
                      <c:ptCount val="1"/>
                      <c:pt idx="0">
                        <c:v>December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'Dec21'!$N$56:$S$56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9E92-4724-81E8-34B651B1BC55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20178401554771"/>
          <c:y val="4.1019744766945983E-2"/>
          <c:w val="0.38796206617230561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'Dec21'!$E$7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13165478997624"/>
                  <c:y val="-0.66596572406743637"/>
                </c:manualLayout>
              </c:layout>
              <c:tx>
                <c:rich>
                  <a:bodyPr/>
                  <a:lstStyle/>
                  <a:p>
                    <a:fld id="{4C752C76-0124-4D86-91EC-E8719DD6F9EA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EAC-402A-A92E-ACBEA37811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AC-402A-A92E-ACBEA378118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AC-402A-A92E-ACBEA378118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AC-402A-A92E-ACBEA378118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AC-402A-A92E-ACBEA378118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AC-402A-A92E-ACBEA37811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'Dec21'!$N$52:$S$52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'Dec21'!$N$55:$S$55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'Dec21'!$B$11</c15:f>
                <c15:dlblRangeCache>
                  <c:ptCount val="1"/>
                  <c:pt idx="0">
                    <c:v>December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1EAC-402A-A92E-ACBEA3781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'Dec21'!$B$11</c15:sqref>
                        </c15:formulaRef>
                      </c:ext>
                    </c:extLst>
                    <c:strCache>
                      <c:ptCount val="1"/>
                      <c:pt idx="0">
                        <c:v>December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'Dec21'!$N$56:$S$56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1EAC-402A-A92E-ACBEA3781180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37603690976530274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'Jan22'!$E$7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4300A6B2-0A13-457E-9508-4B6ED57C1D88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4E8-4AC3-8B08-CE34396899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E8-4AC3-8B08-CE34396899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E8-4AC3-8B08-CE343968997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E8-4AC3-8B08-CE343968997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E8-4AC3-8B08-CE343968997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E8-4AC3-8B08-CE34396899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'Jan22'!$N$52:$S$52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'Jan22'!$N$53:$S$53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'Jan22'!$B$11</c15:f>
                <c15:dlblRangeCache>
                  <c:ptCount val="1"/>
                  <c:pt idx="0">
                    <c:v>Januar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14E8-4AC3-8B08-CE343968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'Jan22'!$B$11</c15:sqref>
                        </c15:formulaRef>
                      </c:ext>
                    </c:extLst>
                    <c:strCache>
                      <c:ptCount val="1"/>
                      <c:pt idx="0">
                        <c:v>Januar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'Jan22'!$N$56:$S$56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14E8-4AC3-8B08-CE343968997B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35617813682773025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'Jan22'!$E$7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5775617165660882"/>
                  <c:y val="-0.69217940247032383"/>
                </c:manualLayout>
              </c:layout>
              <c:tx>
                <c:rich>
                  <a:bodyPr/>
                  <a:lstStyle/>
                  <a:p>
                    <a:fld id="{B81F6887-756B-4E4E-B1D2-79B12B642ED5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F79-4F6F-977D-7E3879F2367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9-4F6F-977D-7E3879F2367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9-4F6F-977D-7E3879F236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9-4F6F-977D-7E3879F2367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9-4F6F-977D-7E3879F2367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9-4F6F-977D-7E3879F236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'Jan22'!$N$52:$S$52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'Jan22'!$N$55:$S$55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'Jan22'!$B$11</c15:f>
                <c15:dlblRangeCache>
                  <c:ptCount val="1"/>
                  <c:pt idx="0">
                    <c:v>Januar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BF79-4F6F-977D-7E3879F23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'Jan22'!$B$11</c15:sqref>
                        </c15:formulaRef>
                      </c:ext>
                    </c:extLst>
                    <c:strCache>
                      <c:ptCount val="1"/>
                      <c:pt idx="0">
                        <c:v>Januar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'Jan22'!$N$56:$S$56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BF79-4F6F-977D-7E3879F23678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42416078245411182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'Feb22'!$E$7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F26499CF-7876-4E8B-AC8B-664940695D57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21B-4979-8681-AECC6275A43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1B-4979-8681-AECC6275A43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B-4979-8681-AECC6275A43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B-4979-8681-AECC6275A43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1B-4979-8681-AECC6275A43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1B-4979-8681-AECC6275A4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'Feb22'!$N$52:$S$52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'Feb22'!$N$53:$S$53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'Feb22'!$B$11</c15:f>
                <c15:dlblRangeCache>
                  <c:ptCount val="1"/>
                  <c:pt idx="0">
                    <c:v>Februar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21B-4979-8681-AECC6275A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'Feb22'!$B$11</c15:sqref>
                        </c15:formulaRef>
                      </c:ext>
                    </c:extLst>
                    <c:strCache>
                      <c:ptCount val="1"/>
                      <c:pt idx="0">
                        <c:v>Februar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'Feb22'!$N$56:$S$56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521B-4979-8681-AECC6275A438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34205194600791899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'Maj21'!$E$7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76225425004297886"/>
                  <c:y val="-0.7008044672040401"/>
                </c:manualLayout>
              </c:layout>
              <c:tx>
                <c:rich>
                  <a:bodyPr/>
                  <a:lstStyle/>
                  <a:p>
                    <a:fld id="{E6941466-C3D6-4FEF-8277-080D7C4B3C82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C793-4D6D-BDA1-31D965BD550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93-4D6D-BDA1-31D965BD550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93-4D6D-BDA1-31D965BD550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93-4D6D-BDA1-31D965BD550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93-4D6D-BDA1-31D965BD550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93-4D6D-BDA1-31D965BD55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'Maj21'!$N$52:$S$52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'Maj21'!$N$55:$S$55</c:f>
              <c:numCache>
                <c:formatCode>0</c:formatCode>
                <c:ptCount val="6"/>
                <c:pt idx="0">
                  <c:v>4.1666666666666661</c:v>
                </c:pt>
                <c:pt idx="1">
                  <c:v>4.1666666666666661</c:v>
                </c:pt>
                <c:pt idx="2">
                  <c:v>4.1666666666666661</c:v>
                </c:pt>
                <c:pt idx="3">
                  <c:v>4.1666666666666661</c:v>
                </c:pt>
                <c:pt idx="4">
                  <c:v>4.1666666666666661</c:v>
                </c:pt>
                <c:pt idx="5">
                  <c:v>4.1666666666666661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'Maj21'!$B$11</c15:f>
                <c15:dlblRangeCache>
                  <c:ptCount val="1"/>
                  <c:pt idx="0">
                    <c:v>Maj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C793-4D6D-BDA1-31D965BD5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'Maj21'!$B$11</c15:sqref>
                        </c15:formulaRef>
                      </c:ext>
                    </c:extLst>
                    <c:strCache>
                      <c:ptCount val="1"/>
                      <c:pt idx="0">
                        <c:v>Maj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'Maj21'!$N$56:$S$56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C793-4D6D-BDA1-31D965BD550D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39482758713899097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'Feb22'!$E$7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5088133270106463"/>
                  <c:y val="-0.68635414060301547"/>
                </c:manualLayout>
              </c:layout>
              <c:tx>
                <c:rich>
                  <a:bodyPr/>
                  <a:lstStyle/>
                  <a:p>
                    <a:fld id="{C0D3C9DF-C454-44A9-93D5-CBCA71E62F9A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7CA-4A92-9878-7AD3958F7B0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A-4A92-9878-7AD3958F7B0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A-4A92-9878-7AD3958F7B0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A-4A92-9878-7AD3958F7B0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A-4A92-9878-7AD3958F7B0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A-4A92-9878-7AD3958F7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'Feb22'!$N$52:$S$52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'Feb22'!$N$55:$S$55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'Feb22'!$B$11</c15:f>
                <c15:dlblRangeCache>
                  <c:ptCount val="1"/>
                  <c:pt idx="0">
                    <c:v>Februar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67CA-4A92-9878-7AD3958F7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'Feb22'!$B$11</c15:sqref>
                        </c15:formulaRef>
                      </c:ext>
                    </c:extLst>
                    <c:strCache>
                      <c:ptCount val="1"/>
                      <c:pt idx="0">
                        <c:v>Februar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'Feb22'!$N$56:$S$56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67CA-4A92-9878-7AD3958F7B0C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42244207271522577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'Mar22'!$E$7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F7230558-9A8F-4767-86D8-86BD725264BB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6B3-4F50-92C8-5ADC8455856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B3-4F50-92C8-5ADC8455856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B3-4F50-92C8-5ADC8455856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B3-4F50-92C8-5ADC8455856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B3-4F50-92C8-5ADC8455856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B3-4F50-92C8-5ADC845585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'Mar22'!$N$52:$S$52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'Mar22'!$N$53:$S$53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'Mar22'!$B$11</c15:f>
                <c15:dlblRangeCache>
                  <c:ptCount val="1"/>
                  <c:pt idx="0">
                    <c:v>Marts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B6B3-4F50-92C8-5ADC84558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'Mar22'!$B$11</c15:sqref>
                        </c15:formulaRef>
                      </c:ext>
                    </c:extLst>
                    <c:strCache>
                      <c:ptCount val="1"/>
                      <c:pt idx="0">
                        <c:v>Marts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'Mar22'!$N$56:$S$56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B6B3-4F50-92C8-5ADC84558564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3579439106802067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'Mar22'!$E$7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6806843008992511"/>
                  <c:y val="-0.68635414060301547"/>
                </c:manualLayout>
              </c:layout>
              <c:tx>
                <c:rich>
                  <a:bodyPr/>
                  <a:lstStyle/>
                  <a:p>
                    <a:fld id="{4B3BCE84-07AC-4FBA-B55D-55D7A916EF47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F6C-41A5-9F75-FDC1593726C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6C-41A5-9F75-FDC1593726C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6C-41A5-9F75-FDC1593726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6C-41A5-9F75-FDC1593726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6C-41A5-9F75-FDC1593726C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6C-41A5-9F75-FDC159372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'Mar22'!$N$52:$S$52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'Mar22'!$N$55:$S$55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'Mar22'!$B$11</c15:f>
                <c15:dlblRangeCache>
                  <c:ptCount val="1"/>
                  <c:pt idx="0">
                    <c:v>Marts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0F6C-41A5-9F75-FDC159372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'Mar22'!$B$11</c15:sqref>
                        </c15:formulaRef>
                      </c:ext>
                    </c:extLst>
                    <c:strCache>
                      <c:ptCount val="1"/>
                      <c:pt idx="0">
                        <c:v>Marts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'Mar22'!$N$56:$S$56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0F6C-41A5-9F75-FDC1593726CB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42587949219299787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'Apr22'!$E$7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076405BA-4D0F-4CB0-921D-BAC09A798728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C60-4C3A-8047-7CD475C6A6F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60-4C3A-8047-7CD475C6A6F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60-4C3A-8047-7CD475C6A6F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60-4C3A-8047-7CD475C6A6F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60-4C3A-8047-7CD475C6A6F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60-4C3A-8047-7CD475C6A6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'Apr22'!$N$52:$S$52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'Apr22'!$N$53:$S$53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'Apr22'!$B$11</c15:f>
                <c15:dlblRangeCache>
                  <c:ptCount val="1"/>
                  <c:pt idx="0">
                    <c:v>April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AC60-4C3A-8047-7CD475C6A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'Apr22'!$B$11</c15:sqref>
                        </c15:formulaRef>
                      </c:ext>
                    </c:extLst>
                    <c:strCache>
                      <c:ptCount val="1"/>
                      <c:pt idx="0">
                        <c:v>April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'Apr22'!$N$56:$S$56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AC60-4C3A-8047-7CD475C6A6F2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37754506313502167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'Apr22'!$E$7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6141468715726492"/>
                  <c:y val="-0.6834069997096972"/>
                </c:manualLayout>
              </c:layout>
              <c:tx>
                <c:rich>
                  <a:bodyPr/>
                  <a:lstStyle/>
                  <a:p>
                    <a:fld id="{FB03D8B3-3EBB-4329-85BB-5C7EDB38BE7D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EA6-4EF8-BC86-33AAEA41C54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A6-4EF8-BC86-33AAEA41C54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A6-4EF8-BC86-33AAEA41C54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A6-4EF8-BC86-33AAEA41C54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A6-4EF8-BC86-33AAEA41C54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A6-4EF8-BC86-33AAEA41C5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'Apr22'!$N$52:$S$52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'Apr22'!$N$55:$S$55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'Apr22'!$B$11</c15:f>
                <c15:dlblRangeCache>
                  <c:ptCount val="1"/>
                  <c:pt idx="0">
                    <c:v>April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EA6-4EF8-BC86-33AAEA41C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'Apr22'!$B$11</c15:sqref>
                        </c15:formulaRef>
                      </c:ext>
                    </c:extLst>
                    <c:strCache>
                      <c:ptCount val="1"/>
                      <c:pt idx="0">
                        <c:v>April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'Apr22'!$N$56:$S$56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7EA6-4EF8-BC86-33AAEA41C54A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45358086986430113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'Maj22'!$E$7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4F254100-81E0-4265-BE8C-40199C47B8EC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74F-4468-A607-F845CCBB529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4F-4468-A607-F845CCBB529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4F-4468-A607-F845CCBB529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4F-4468-A607-F845CCBB529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4F-4468-A607-F845CCBB529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4F-4468-A607-F845CCBB52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'Maj22'!$N$52:$S$52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'Maj22'!$N$53:$S$53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'Maj22'!$B$11</c15:f>
                <c15:dlblRangeCache>
                  <c:ptCount val="1"/>
                  <c:pt idx="0">
                    <c:v>Maj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274F-4468-A607-F845CCBB5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'Maj22'!$B$11</c15:sqref>
                        </c15:formulaRef>
                      </c:ext>
                    </c:extLst>
                    <c:strCache>
                      <c:ptCount val="1"/>
                      <c:pt idx="0">
                        <c:v>Maj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'Maj22'!$N$56:$S$56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274F-4468-A607-F845CCBB5297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40936661743559477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'Maj22'!$E$7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7174120711055429"/>
                  <c:y val="-0.68635411887750497"/>
                </c:manualLayout>
              </c:layout>
              <c:tx>
                <c:rich>
                  <a:bodyPr/>
                  <a:lstStyle/>
                  <a:p>
                    <a:fld id="{99048D0C-CA12-4E9B-BC11-1197C68760C5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E51-4D79-AB2B-253E8B676D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51-4D79-AB2B-253E8B676D5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51-4D79-AB2B-253E8B676D5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1-4D79-AB2B-253E8B676D5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51-4D79-AB2B-253E8B676D5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51-4D79-AB2B-253E8B676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'Maj22'!$N$52:$S$52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'Maj22'!$N$55:$S$55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'Maj22'!$B$11</c15:f>
                <c15:dlblRangeCache>
                  <c:ptCount val="1"/>
                  <c:pt idx="0">
                    <c:v>Maj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E51-4D79-AB2B-253E8B676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'Maj22'!$B$11</c15:sqref>
                        </c15:formulaRef>
                      </c:ext>
                    </c:extLst>
                    <c:strCache>
                      <c:ptCount val="1"/>
                      <c:pt idx="0">
                        <c:v>Maj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'Maj22'!$N$56:$S$56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7E51-4D79-AB2B-253E8B676D53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42604348332219594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Juni22!$E$7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7E696965-F59C-40AD-878F-3421D2BAFEC4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1B5-444D-A24E-4CD0EE233B7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B5-444D-A24E-4CD0EE233B7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5-444D-A24E-4CD0EE233B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B5-444D-A24E-4CD0EE233B7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B5-444D-A24E-4CD0EE233B7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B5-444D-A24E-4CD0EE233B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Juni22!$N$52:$S$52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Juni22!$N$53:$S$53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Juni22!$B$11</c15:f>
                <c15:dlblRangeCache>
                  <c:ptCount val="1"/>
                  <c:pt idx="0">
                    <c:v>Juni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91B5-444D-A24E-4CD0EE233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Juni22!$B$11</c15:sqref>
                        </c15:formulaRef>
                      </c:ext>
                    </c:extLst>
                    <c:strCache>
                      <c:ptCount val="1"/>
                      <c:pt idx="0">
                        <c:v>Juni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Juni22!$N$56:$S$56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91B5-444D-A24E-4CD0EE233B72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44649176411959668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Juni22!$E$7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8206772706384378"/>
                  <c:y val="-0.68635411887750497"/>
                </c:manualLayout>
              </c:layout>
              <c:tx>
                <c:rich>
                  <a:bodyPr/>
                  <a:lstStyle/>
                  <a:p>
                    <a:fld id="{DBBEA6EB-FC94-4524-846E-7427A73033D0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675-46A1-9D05-CF43A397017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75-46A1-9D05-CF43A397017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75-46A1-9D05-CF43A397017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75-46A1-9D05-CF43A397017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75-46A1-9D05-CF43A397017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75-46A1-9D05-CF43A39701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Juni22!$N$52:$S$52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Juni22!$N$55:$S$55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Juni22!$B$11</c15:f>
                <c15:dlblRangeCache>
                  <c:ptCount val="1"/>
                  <c:pt idx="0">
                    <c:v>Juni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675-46A1-9D05-CF43A3970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Juni22!$B$11</c15:sqref>
                        </c15:formulaRef>
                      </c:ext>
                    </c:extLst>
                    <c:strCache>
                      <c:ptCount val="1"/>
                      <c:pt idx="0">
                        <c:v>Juni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Juni22!$N$56:$S$56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E675-46A1-9D05-CF43A3970177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48972368970081415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Juli22!$E$7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AD06F3AB-D1CE-46DE-AC0D-9275ECCDDDF5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546-4255-A9AF-63126552DA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46-4255-A9AF-63126552DA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46-4255-A9AF-63126552DA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46-4255-A9AF-63126552DAE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46-4255-A9AF-63126552DAE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46-4255-A9AF-63126552D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Juli22!$N$52:$S$52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Juli22!$N$53:$S$53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Juli22!$B$11</c15:f>
                <c15:dlblRangeCache>
                  <c:ptCount val="1"/>
                  <c:pt idx="0">
                    <c:v>Juli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9546-4255-A9AF-63126552D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Juli22!$B$11</c15:sqref>
                        </c15:formulaRef>
                      </c:ext>
                    </c:extLst>
                    <c:strCache>
                      <c:ptCount val="1"/>
                      <c:pt idx="0">
                        <c:v>Juli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Juli22!$N$56:$S$56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9546-4255-A9AF-63126552DAE0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4022951609243563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Juni21!$E$7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B5CAE2B6-A352-4480-B5CC-E6B81178803C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9DB6-4F71-900F-410103C8175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B6-4F71-900F-410103C8175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F71-900F-410103C8175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B6-4F71-900F-410103C8175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B6-4F71-900F-410103C8175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B6-4F71-900F-410103C81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Juni21!$N$52:$S$52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Juni21!$N$53:$S$53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Juni21!$B$11</c15:f>
                <c15:dlblRangeCache>
                  <c:ptCount val="1"/>
                  <c:pt idx="0">
                    <c:v>Juni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9DB6-4F71-900F-410103C81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Juni21!$B$11</c15:sqref>
                        </c15:formulaRef>
                      </c:ext>
                    </c:extLst>
                    <c:strCache>
                      <c:ptCount val="1"/>
                      <c:pt idx="0">
                        <c:v>Juni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Juni21!$N$56:$S$56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9DB6-4F71-900F-410103C8175E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39699156854092743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Juli22!$E$7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7862555374608058"/>
                  <c:y val="-0.68930123804531274"/>
                </c:manualLayout>
              </c:layout>
              <c:tx>
                <c:rich>
                  <a:bodyPr/>
                  <a:lstStyle/>
                  <a:p>
                    <a:fld id="{5BC636A8-CAC7-4B8F-BB1B-1213CFFF849C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6EE-4BAB-8B54-9EBD4C8B1B5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EE-4BAB-8B54-9EBD4C8B1B5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EE-4BAB-8B54-9EBD4C8B1B5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EE-4BAB-8B54-9EBD4C8B1B5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EE-4BAB-8B54-9EBD4C8B1B5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EE-4BAB-8B54-9EBD4C8B1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Juli22!$N$52:$S$52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Juli22!$N$55:$S$55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Juli22!$B$11</c15:f>
                <c15:dlblRangeCache>
                  <c:ptCount val="1"/>
                  <c:pt idx="0">
                    <c:v>Juli 2022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66EE-4BAB-8B54-9EBD4C8B1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Juli22!$B$11</c15:sqref>
                        </c15:formulaRef>
                      </c:ext>
                    </c:extLst>
                    <c:strCache>
                      <c:ptCount val="1"/>
                      <c:pt idx="0">
                        <c:v>Juli 2022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Juli22!$N$56:$S$56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66EE-4BAB-8B54-9EBD4C8B1B5A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44841760988765633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'Samlet oversigt'!$D$6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8908350779720595"/>
                  <c:y val="-0.69041694307209067"/>
                </c:manualLayout>
              </c:layout>
              <c:tx>
                <c:rich>
                  <a:bodyPr/>
                  <a:lstStyle/>
                  <a:p>
                    <a:fld id="{D594FF70-1F73-44A0-BA2A-CA3192E596CA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07A-4D21-A98E-0406D81CA78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7A-4D21-A98E-0406D81CA78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7A-4D21-A98E-0406D81CA78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7A-4D21-A98E-0406D81CA78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7A-4D21-A98E-0406D81CA78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7A-4D21-A98E-0406D81CA7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'Samlet oversigt'!$J$15:$O$15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'Samlet oversigt'!$J$16:$O$16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'Samlet oversigt'!$D$9</c15:f>
                <c15:dlblRangeCache>
                  <c:ptCount val="1"/>
                  <c:pt idx="0">
                    <c:v>Favrskov Kommune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707A-4D21-A98E-0406D81CA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/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635939041840602"/>
          <c:y val="3.5219512529300875E-2"/>
          <c:w val="0.35120155192652752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'Samlet oversigt'!$D$6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7237567473156656"/>
                  <c:y val="-0.690723087003496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E81A93E-7C27-4B2C-A9ED-3C8FAA7777CC}" type="CELLRANGE">
                      <a:rPr lang="en-US"/>
                      <a:pPr>
                        <a:defRPr sz="1400" b="1"/>
                      </a:pPr>
                      <a:t>[CELLEOMRÅDE]</a:t>
                    </a:fld>
                    <a:endParaRPr lang="da-DK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a-DK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80978192692122"/>
                      <c:h val="0.1170295109142243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91A-4506-80E9-C1A0E231946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1A-4506-80E9-C1A0E231946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1A-4506-80E9-C1A0E231946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1A-4506-80E9-C1A0E231946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1A-4506-80E9-C1A0E231946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1A-4506-80E9-C1A0E23194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'Samlet oversigt'!$J$15:$O$15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'Samlet oversigt'!$J$18:$O$18</c:f>
              <c:numCache>
                <c:formatCode>0</c:formatCode>
                <c:ptCount val="6"/>
                <c:pt idx="0">
                  <c:v>18.181818181818183</c:v>
                </c:pt>
                <c:pt idx="1">
                  <c:v>18.181818181818183</c:v>
                </c:pt>
                <c:pt idx="2">
                  <c:v>4.5454545454545459</c:v>
                </c:pt>
                <c:pt idx="3">
                  <c:v>4.5454545454545459</c:v>
                </c:pt>
                <c:pt idx="4">
                  <c:v>3.0303030303030303</c:v>
                </c:pt>
                <c:pt idx="5">
                  <c:v>4.5454545454545459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'Samlet oversigt'!$D$9</c15:f>
                <c15:dlblRangeCache>
                  <c:ptCount val="1"/>
                  <c:pt idx="0">
                    <c:v>Favrskov Kommune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391A-4506-80E9-C1A0E2319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'Samlet oversigt'!#REF!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'Samlet oversigt'!$M$20:$R$20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391A-4506-80E9-C1A0E231946F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37429024659861654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Juni21!$E$7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7518338042831749"/>
                  <c:y val="-0.68635411887750497"/>
                </c:manualLayout>
              </c:layout>
              <c:tx>
                <c:rich>
                  <a:bodyPr/>
                  <a:lstStyle/>
                  <a:p>
                    <a:fld id="{64A77202-0CE9-4A67-9429-C3FA3D4FFF1C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EC9-452B-845D-34604FD17B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C9-452B-845D-34604FD17BC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C9-452B-845D-34604FD17BC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C9-452B-845D-34604FD17BC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C9-452B-845D-34604FD17BC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9-452B-845D-34604FD17B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Juni21!$N$52:$S$52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Juni21!$N$55:$S$55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66.666666666666657</c:v>
                </c:pt>
                <c:pt idx="3">
                  <c:v>33.333333333333329</c:v>
                </c:pt>
                <c:pt idx="4">
                  <c:v>33.333333333333329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Juni21!$B$11</c15:f>
                <c15:dlblRangeCache>
                  <c:ptCount val="1"/>
                  <c:pt idx="0">
                    <c:v>Juni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6EC9-452B-845D-34604FD17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Juni21!$B$11</c15:sqref>
                        </c15:formulaRef>
                      </c:ext>
                    </c:extLst>
                    <c:strCache>
                      <c:ptCount val="1"/>
                      <c:pt idx="0">
                        <c:v>Juni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Juni21!$N$56:$S$56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6EC9-452B-845D-34604FD17BC0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36580545026134093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Juli21!$E$7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447033AD-2B8C-4004-8FE7-94320BB5F499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22E-4910-A0E0-7B1A517D62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2E-4910-A0E0-7B1A517D62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2E-4910-A0E0-7B1A517D62E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2E-4910-A0E0-7B1A517D62E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2E-4910-A0E0-7B1A517D62E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2E-4910-A0E0-7B1A517D6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Juli21!$N$52:$S$52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Juli21!$N$53:$S$53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Juli21!$B$11</c15:f>
                <c15:dlblRangeCache>
                  <c:ptCount val="1"/>
                  <c:pt idx="0">
                    <c:v>Juli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22E-4910-A0E0-7B1A517D6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Juli21!$B$11</c15:sqref>
                        </c15:formulaRef>
                      </c:ext>
                    </c:extLst>
                    <c:strCache>
                      <c:ptCount val="1"/>
                      <c:pt idx="0">
                        <c:v>Juli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Juli21!$N$56:$S$56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522E-4910-A0E0-7B1A517D62E1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34381771986039544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Juli21!$E$7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4744391322329264"/>
                  <c:y val="-0.68635414060301547"/>
                </c:manualLayout>
              </c:layout>
              <c:tx>
                <c:rich>
                  <a:bodyPr/>
                  <a:lstStyle/>
                  <a:p>
                    <a:fld id="{999E34B3-0C93-450E-B295-A6D9C626FA27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83D-4FF9-AA7B-AA40A095837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3D-4FF9-AA7B-AA40A095837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3D-4FF9-AA7B-AA40A095837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3D-4FF9-AA7B-AA40A095837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3D-4FF9-AA7B-AA40A095837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3D-4FF9-AA7B-AA40A09583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Juli21!$N$52:$S$52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Juli21!$N$55:$S$55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Juli21!$B$11</c15:f>
                <c15:dlblRangeCache>
                  <c:ptCount val="1"/>
                  <c:pt idx="0">
                    <c:v>Juli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83D-4FF9-AA7B-AA40A0958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Juli21!$B$11</c15:sqref>
                        </c15:formulaRef>
                      </c:ext>
                    </c:extLst>
                    <c:strCache>
                      <c:ptCount val="1"/>
                      <c:pt idx="0">
                        <c:v>Juli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Juli21!$N$56:$S$56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E83D-4FF9-AA7B-AA40A095837A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38119303898196083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'Aug21'!$E$7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77D8C9F9-680F-4322-A12B-F5F903BC848E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4F8-4FF8-831D-C0E653E1E99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8-4FF8-831D-C0E653E1E99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F8-4FF8-831D-C0E653E1E9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F8-4FF8-831D-C0E653E1E99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F8-4FF8-831D-C0E653E1E99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F8-4FF8-831D-C0E653E1E9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'Aug21'!$N$52:$S$52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'Aug21'!$N$53:$S$53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'Aug21'!$B$11</c15:f>
                <c15:dlblRangeCache>
                  <c:ptCount val="1"/>
                  <c:pt idx="0">
                    <c:v>August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F4F8-4FF8-831D-C0E653E1E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'Aug21'!$B$11</c15:sqref>
                        </c15:formulaRef>
                      </c:ext>
                    </c:extLst>
                    <c:strCache>
                      <c:ptCount val="1"/>
                      <c:pt idx="0">
                        <c:v>August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'Aug21'!$N$56:$S$56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F4F8-4FF8-831D-C0E653E1E991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33852039830296621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'Aug21'!$E$7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5603746191772283"/>
                  <c:y val="-0.68926677153666971"/>
                </c:manualLayout>
              </c:layout>
              <c:tx>
                <c:rich>
                  <a:bodyPr/>
                  <a:lstStyle/>
                  <a:p>
                    <a:fld id="{400BFAFA-1D49-4B29-BE9A-CE76D10631A6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E41-4252-AA86-F4FB74B21EC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41-4252-AA86-F4FB74B21EC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41-4252-AA86-F4FB74B21EC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41-4252-AA86-F4FB74B21EC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41-4252-AA86-F4FB74B21EC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41-4252-AA86-F4FB74B21E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'Aug21'!$N$52:$S$52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'Aug21'!$N$55:$S$55</c:f>
              <c:numCache>
                <c:formatCode>0</c:formatCode>
                <c:ptCount val="6"/>
                <c:pt idx="0">
                  <c:v>33.333333333333329</c:v>
                </c:pt>
                <c:pt idx="1">
                  <c:v>33.333333333333329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'Aug21'!$B$11</c15:f>
                <c15:dlblRangeCache>
                  <c:ptCount val="1"/>
                  <c:pt idx="0">
                    <c:v>August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BE41-4252-AA86-F4FB74B21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'Aug21'!$B$11</c15:sqref>
                        </c15:formulaRef>
                      </c:ext>
                    </c:extLst>
                    <c:strCache>
                      <c:ptCount val="1"/>
                      <c:pt idx="0">
                        <c:v>August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'Aug21'!$N$56:$S$56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BE41-4252-AA86-F4FB74B21ECE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baseline="0"/>
                  <a:t>Procent døgn med arten</a:t>
                </a:r>
                <a:endParaRPr lang="en-US" sz="1400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231264379451197"/>
          <c:y val="2.3009995986223372E-2"/>
          <c:w val="0.41041110454302349"/>
          <c:h val="0.106106372120151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Sept21!$E$7</c:f>
              <c:strCache>
                <c:ptCount val="1"/>
                <c:pt idx="0">
                  <c:v>Brandstrup Bæk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63780425909236027"/>
                  <c:y val="-0.68171660342922547"/>
                </c:manualLayout>
              </c:layout>
              <c:tx>
                <c:rich>
                  <a:bodyPr/>
                  <a:lstStyle/>
                  <a:p>
                    <a:fld id="{75585D65-0498-41C6-99BA-85B49DA72C0E}" type="CELLRANGE">
                      <a:rPr lang="en-US"/>
                      <a:pPr/>
                      <a:t>[CELLEOMRÅDE]</a:t>
                    </a:fld>
                    <a:endParaRPr lang="da-D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222-480C-886C-A8AE98B307E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22-480C-886C-A8AE98B307E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22-480C-886C-A8AE98B307E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22-480C-886C-A8AE98B307E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22-480C-886C-A8AE98B307E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22-480C-886C-A8AE98B307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Sept21!$N$52:$S$52</c:f>
              <c:strCache>
                <c:ptCount val="6"/>
                <c:pt idx="0">
                  <c:v>Fiskehejre</c:v>
                </c:pt>
                <c:pt idx="1">
                  <c:v>Skarv</c:v>
                </c:pt>
                <c:pt idx="2">
                  <c:v>Isfugl</c:v>
                </c:pt>
                <c:pt idx="3">
                  <c:v>Mink</c:v>
                </c:pt>
                <c:pt idx="4">
                  <c:v>Mårhund</c:v>
                </c:pt>
                <c:pt idx="5">
                  <c:v>Odder</c:v>
                </c:pt>
              </c:strCache>
            </c:strRef>
          </c:cat>
          <c:val>
            <c:numRef>
              <c:f>Sept21!$N$53:$S$53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Sept21!$B$11</c15:f>
                <c15:dlblRangeCache>
                  <c:ptCount val="1"/>
                  <c:pt idx="0">
                    <c:v>September 2021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B222-480C-886C-A8AE98B30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5212088"/>
        <c:axId val="645212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Sept21!$B$11</c15:sqref>
                        </c15:formulaRef>
                      </c:ext>
                    </c:extLst>
                    <c:strCache>
                      <c:ptCount val="1"/>
                      <c:pt idx="0">
                        <c:v>September 2021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Sept21!$N$56:$S$56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7-B222-480C-886C-A8AE98B307E0}"/>
                  </c:ext>
                </c:extLst>
              </c15:ser>
            </c15:filteredBarSeries>
          </c:ext>
        </c:extLst>
      </c:barChart>
      <c:catAx>
        <c:axId val="645212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416"/>
        <c:crosses val="autoZero"/>
        <c:auto val="1"/>
        <c:lblAlgn val="ctr"/>
        <c:lblOffset val="100"/>
        <c:noMultiLvlLbl val="0"/>
      </c:catAx>
      <c:valAx>
        <c:axId val="64521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Max. antal  af arten på et foto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45212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08649226872778"/>
          <c:y val="3.5219451735199775E-2"/>
          <c:w val="0.36324123223763588"/>
          <c:h val="8.4338361224322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17</xdr:row>
      <xdr:rowOff>28575</xdr:rowOff>
    </xdr:from>
    <xdr:to>
      <xdr:col>3</xdr:col>
      <xdr:colOff>2438400</xdr:colOff>
      <xdr:row>23</xdr:row>
      <xdr:rowOff>9525</xdr:rowOff>
    </xdr:to>
    <xdr:pic>
      <xdr:nvPicPr>
        <xdr:cNvPr id="4" name="Billed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3914775"/>
          <a:ext cx="2400300" cy="11239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476669</xdr:colOff>
      <xdr:row>22</xdr:row>
      <xdr:rowOff>14565</xdr:rowOff>
    </xdr:from>
    <xdr:to>
      <xdr:col>18</xdr:col>
      <xdr:colOff>1341662</xdr:colOff>
      <xdr:row>44</xdr:row>
      <xdr:rowOff>141468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298268</xdr:colOff>
      <xdr:row>22</xdr:row>
      <xdr:rowOff>8903</xdr:rowOff>
    </xdr:from>
    <xdr:to>
      <xdr:col>9</xdr:col>
      <xdr:colOff>169585</xdr:colOff>
      <xdr:row>44</xdr:row>
      <xdr:rowOff>116990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5" name="Diagram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518573</xdr:colOff>
      <xdr:row>56</xdr:row>
      <xdr:rowOff>112576</xdr:rowOff>
    </xdr:from>
    <xdr:to>
      <xdr:col>16</xdr:col>
      <xdr:colOff>15695</xdr:colOff>
      <xdr:row>79</xdr:row>
      <xdr:rowOff>16556</xdr:rowOff>
    </xdr:to>
    <xdr:graphicFrame macro="">
      <xdr:nvGraphicFramePr>
        <xdr:cNvPr id="8" name="Diagram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329259</xdr:colOff>
      <xdr:row>56</xdr:row>
      <xdr:rowOff>116618</xdr:rowOff>
    </xdr:from>
    <xdr:to>
      <xdr:col>20</xdr:col>
      <xdr:colOff>4119787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408634</xdr:colOff>
      <xdr:row>56</xdr:row>
      <xdr:rowOff>116618</xdr:rowOff>
    </xdr:from>
    <xdr:to>
      <xdr:col>20</xdr:col>
      <xdr:colOff>4199162</xdr:colOff>
      <xdr:row>79</xdr:row>
      <xdr:rowOff>39414</xdr:rowOff>
    </xdr:to>
    <xdr:graphicFrame macro="">
      <xdr:nvGraphicFramePr>
        <xdr:cNvPr id="2" name="Diagra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615767</xdr:colOff>
      <xdr:row>56</xdr:row>
      <xdr:rowOff>122296</xdr:rowOff>
    </xdr:from>
    <xdr:to>
      <xdr:col>16</xdr:col>
      <xdr:colOff>112889</xdr:colOff>
      <xdr:row>79</xdr:row>
      <xdr:rowOff>26276</xdr:rowOff>
    </xdr:to>
    <xdr:graphicFrame macro="">
      <xdr:nvGraphicFramePr>
        <xdr:cNvPr id="3" name="Diagra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skepleje.dk/-/media/Sites/Fiskepleje/Raadgivning/Vejledninger/Vildtkamera/Vildtkameraer-opsaetning-og-drift-vildtkameraer.ashx?la=da&amp;hash=FF851A3EC9882C85B56F12E63435C8060E29266D" TargetMode="External"/><Relationship Id="rId1" Type="http://schemas.openxmlformats.org/officeDocument/2006/relationships/hyperlink" Target="https://www.naturbasen.dk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kepleje.dk/-/media/Sites/Fiskepleje/Vandloeb/udsaetning/oerred/oerred-planer-for-fiskepleje/1500-13-Plan-for-fiskepleje-i-mindre-tilloeb-til-Randers-Fjord-2020.ashx?la=da&amp;hash=4F6DCFA8AFBE6543AD47B2F5FF259CE283D37FD2" TargetMode="External"/><Relationship Id="rId2" Type="http://schemas.openxmlformats.org/officeDocument/2006/relationships/hyperlink" Target="https://www.fiskepleje.dk/-/media/Sites/Fiskepleje/Vandloeb/udsaetning/oerred/oerred-planer-for-fiskepleje/1506-Plan-for-fiskepleje-i-Gudenaa-nedstroems-Tangevaerket-delomraade-3-kort-2020.ashx?la=da&amp;hash=2C8E3DD379C83D66CDB561B3EB6577AD752B608D" TargetMode="External"/><Relationship Id="rId1" Type="http://schemas.openxmlformats.org/officeDocument/2006/relationships/hyperlink" Target="https://www.fiskepleje.dk/-/media/Sites/Fiskepleje/Vandloeb/udsaetning/oerred/oerred-planer-for-fiskepleje/1506-Plan-for-fiskepleje-i-Gudenaa-nedstroems-Tangevaerket-delomraade-3-2020.ashx?la=da&amp;hash=8A75141DC6BE667917379FACFA968131186AA2E2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fiskepleje.dk/-/media/Sites/Fiskepleje/Raadgivning/Vejledninger/Bruger_manual_for_Spromise_Kamera.ashx?la=da&amp;hash=CBE0520C1C4B9AD30A3F3205B898D6CDA4E307DE" TargetMode="External"/><Relationship Id="rId4" Type="http://schemas.openxmlformats.org/officeDocument/2006/relationships/hyperlink" Target="https://www.fiskepleje.dk/-/media/Sites/Fiskepleje/Vandloeb/udsaetning/oerred/oerred-planer-for-fiskepleje/1500-13-Plan-for-fiskepleje-i-mindre-tilloeb-til-Randers-Fjord-kort-2020.ashx?la=da&amp;hash=EBD1D1BF6D6D037641608F79D24512BE3F8DE96D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tabSelected="1" workbookViewId="0">
      <selection activeCell="A8" sqref="A8"/>
    </sheetView>
  </sheetViews>
  <sheetFormatPr defaultRowHeight="15" x14ac:dyDescent="0.25"/>
  <cols>
    <col min="3" max="3" width="28.28515625" customWidth="1"/>
    <col min="4" max="4" width="157.42578125" bestFit="1" customWidth="1"/>
    <col min="5" max="5" width="14.28515625" customWidth="1"/>
    <col min="6" max="6" width="9.28515625" customWidth="1"/>
    <col min="7" max="7" width="20.85546875" customWidth="1"/>
    <col min="8" max="8" width="6.7109375" customWidth="1"/>
    <col min="9" max="9" width="13.5703125" customWidth="1"/>
    <col min="10" max="10" width="13.42578125" customWidth="1"/>
    <col min="11" max="11" width="69.140625" customWidth="1"/>
  </cols>
  <sheetData>
    <row r="1" spans="2:11" ht="21" x14ac:dyDescent="0.35">
      <c r="C1" s="9"/>
    </row>
    <row r="2" spans="2:11" ht="21" x14ac:dyDescent="0.35">
      <c r="C2" s="6" t="s">
        <v>19</v>
      </c>
      <c r="K2" s="16"/>
    </row>
    <row r="3" spans="2:11" ht="15.75" x14ac:dyDescent="0.25">
      <c r="B3" s="343" t="s">
        <v>205</v>
      </c>
      <c r="C3" s="16" t="s">
        <v>206</v>
      </c>
      <c r="K3" s="16"/>
    </row>
    <row r="4" spans="2:11" ht="15.75" x14ac:dyDescent="0.25">
      <c r="K4" s="16"/>
    </row>
    <row r="5" spans="2:11" ht="16.5" thickBot="1" x14ac:dyDescent="0.3">
      <c r="K5" s="16"/>
    </row>
    <row r="6" spans="2:11" ht="15.75" x14ac:dyDescent="0.25">
      <c r="C6" s="11" t="s">
        <v>93</v>
      </c>
      <c r="D6" s="135" t="s">
        <v>124</v>
      </c>
      <c r="K6" s="16"/>
    </row>
    <row r="7" spans="2:11" ht="16.5" thickBot="1" x14ac:dyDescent="0.3">
      <c r="C7" s="134"/>
      <c r="D7" s="136" t="s">
        <v>125</v>
      </c>
      <c r="K7" s="16"/>
    </row>
    <row r="8" spans="2:11" ht="15.75" x14ac:dyDescent="0.25">
      <c r="K8" s="16"/>
    </row>
    <row r="9" spans="2:11" ht="15.75" x14ac:dyDescent="0.25">
      <c r="C9" s="1" t="s">
        <v>109</v>
      </c>
      <c r="K9" s="16"/>
    </row>
    <row r="10" spans="2:11" ht="15.75" thickBot="1" x14ac:dyDescent="0.3">
      <c r="F10" s="14"/>
      <c r="G10" s="14"/>
      <c r="H10" s="14"/>
      <c r="I10" s="14"/>
      <c r="J10" s="14"/>
      <c r="K10" s="14"/>
    </row>
    <row r="11" spans="2:11" x14ac:dyDescent="0.25">
      <c r="C11" s="26" t="s">
        <v>25</v>
      </c>
      <c r="D11" s="71" t="s">
        <v>202</v>
      </c>
    </row>
    <row r="12" spans="2:11" x14ac:dyDescent="0.25">
      <c r="C12" s="27"/>
      <c r="D12" s="74" t="s">
        <v>108</v>
      </c>
    </row>
    <row r="13" spans="2:11" x14ac:dyDescent="0.25">
      <c r="C13" s="27"/>
      <c r="D13" s="75" t="s">
        <v>53</v>
      </c>
    </row>
    <row r="14" spans="2:11" ht="15.75" thickBot="1" x14ac:dyDescent="0.3">
      <c r="C14" s="28"/>
      <c r="D14" s="334" t="s">
        <v>92</v>
      </c>
    </row>
    <row r="15" spans="2:11" ht="15.75" thickBot="1" x14ac:dyDescent="0.3">
      <c r="F15" s="14"/>
      <c r="G15" s="14"/>
      <c r="H15" s="14"/>
      <c r="I15" s="14"/>
      <c r="J15" s="14"/>
      <c r="K15" s="14"/>
    </row>
    <row r="16" spans="2:11" x14ac:dyDescent="0.25">
      <c r="C16" s="11" t="s">
        <v>22</v>
      </c>
      <c r="D16" s="71" t="s">
        <v>24</v>
      </c>
      <c r="F16" s="14"/>
      <c r="G16" s="14"/>
      <c r="H16" s="14"/>
      <c r="I16" s="14"/>
      <c r="J16" s="14"/>
      <c r="K16" s="14"/>
    </row>
    <row r="17" spans="3:11" x14ac:dyDescent="0.25">
      <c r="C17" s="41" t="s">
        <v>30</v>
      </c>
      <c r="D17" s="39" t="s">
        <v>26</v>
      </c>
      <c r="F17" s="14"/>
      <c r="G17" s="14"/>
      <c r="H17" s="14"/>
      <c r="I17" s="14"/>
      <c r="J17" s="14"/>
      <c r="K17" s="14"/>
    </row>
    <row r="18" spans="3:11" x14ac:dyDescent="0.25">
      <c r="C18" s="41" t="s">
        <v>23</v>
      </c>
      <c r="D18" s="39"/>
      <c r="F18" s="14"/>
      <c r="G18" s="14"/>
      <c r="H18" s="14"/>
      <c r="I18" s="14"/>
      <c r="J18" s="14"/>
      <c r="K18" s="14"/>
    </row>
    <row r="19" spans="3:11" x14ac:dyDescent="0.25">
      <c r="C19" s="39"/>
      <c r="D19" s="39"/>
      <c r="F19" s="14"/>
      <c r="G19" s="14"/>
      <c r="H19" s="14"/>
      <c r="I19" s="14"/>
      <c r="J19" s="14"/>
      <c r="K19" s="14"/>
    </row>
    <row r="20" spans="3:11" x14ac:dyDescent="0.25">
      <c r="C20" s="39"/>
      <c r="D20" s="39"/>
      <c r="F20" s="14"/>
      <c r="G20" s="14"/>
      <c r="H20" s="14"/>
      <c r="I20" s="14"/>
      <c r="J20" s="14"/>
      <c r="K20" s="14"/>
    </row>
    <row r="21" spans="3:11" x14ac:dyDescent="0.25">
      <c r="C21" s="39"/>
      <c r="D21" s="39"/>
      <c r="F21" s="14"/>
      <c r="G21" s="14"/>
      <c r="H21" s="14"/>
      <c r="I21" s="14"/>
      <c r="J21" s="14"/>
      <c r="K21" s="14"/>
    </row>
    <row r="22" spans="3:11" x14ac:dyDescent="0.25">
      <c r="C22" s="39"/>
      <c r="D22" s="39"/>
      <c r="F22" s="14"/>
      <c r="G22" s="14"/>
      <c r="H22" s="14"/>
      <c r="I22" s="14"/>
      <c r="J22" s="14"/>
      <c r="K22" s="14"/>
    </row>
    <row r="23" spans="3:11" x14ac:dyDescent="0.25">
      <c r="C23" s="39"/>
      <c r="D23" s="39"/>
      <c r="F23" s="14"/>
      <c r="G23" s="14"/>
      <c r="H23" s="14"/>
      <c r="I23" s="14"/>
      <c r="J23" s="14"/>
      <c r="K23" s="14"/>
    </row>
    <row r="24" spans="3:11" ht="15.75" thickBot="1" x14ac:dyDescent="0.3">
      <c r="C24" s="40"/>
      <c r="D24" s="40" t="s">
        <v>54</v>
      </c>
      <c r="F24" s="14"/>
      <c r="G24" s="14"/>
      <c r="H24" s="14"/>
      <c r="I24" s="14"/>
      <c r="J24" s="14"/>
      <c r="K24" s="14"/>
    </row>
    <row r="25" spans="3:11" ht="15.75" thickBot="1" x14ac:dyDescent="0.3">
      <c r="F25" s="14"/>
      <c r="G25" s="14"/>
      <c r="H25" s="14"/>
      <c r="I25" s="14"/>
      <c r="J25" s="14"/>
      <c r="K25" s="14"/>
    </row>
    <row r="26" spans="3:11" ht="15.75" thickBot="1" x14ac:dyDescent="0.3">
      <c r="C26" s="8" t="s">
        <v>52</v>
      </c>
      <c r="D26" s="77" t="s">
        <v>198</v>
      </c>
      <c r="F26" s="14"/>
      <c r="G26" s="14"/>
      <c r="H26" s="14"/>
      <c r="I26" s="14"/>
      <c r="J26" s="14"/>
      <c r="K26" s="14"/>
    </row>
    <row r="27" spans="3:11" ht="15.75" thickBot="1" x14ac:dyDescent="0.3">
      <c r="F27" s="14"/>
      <c r="G27" s="14"/>
      <c r="H27" s="14"/>
      <c r="I27" s="14"/>
      <c r="J27" s="14"/>
      <c r="K27" s="14"/>
    </row>
    <row r="28" spans="3:11" x14ac:dyDescent="0.25">
      <c r="C28" s="26" t="s">
        <v>43</v>
      </c>
      <c r="D28" s="76" t="s">
        <v>199</v>
      </c>
      <c r="F28" s="14"/>
      <c r="G28" s="14"/>
      <c r="H28" s="14"/>
      <c r="I28" s="14"/>
      <c r="J28" s="14"/>
      <c r="K28" s="14"/>
    </row>
    <row r="29" spans="3:11" x14ac:dyDescent="0.25">
      <c r="C29" s="44"/>
      <c r="D29" s="39" t="s">
        <v>44</v>
      </c>
      <c r="F29" s="14"/>
      <c r="G29" s="14"/>
      <c r="H29" s="14"/>
      <c r="I29" s="14"/>
      <c r="J29" s="14"/>
      <c r="K29" s="14"/>
    </row>
    <row r="30" spans="3:11" x14ac:dyDescent="0.25">
      <c r="C30" s="44"/>
      <c r="D30" s="74" t="s">
        <v>42</v>
      </c>
      <c r="F30" s="14"/>
      <c r="G30" s="14"/>
      <c r="H30" s="14"/>
      <c r="I30" s="14"/>
      <c r="J30" s="14"/>
      <c r="K30" s="14"/>
    </row>
    <row r="31" spans="3:11" ht="15.75" thickBot="1" x14ac:dyDescent="0.3">
      <c r="C31" s="44"/>
      <c r="D31" s="40" t="s">
        <v>71</v>
      </c>
      <c r="F31" s="14"/>
      <c r="G31" s="14"/>
      <c r="H31" s="14"/>
      <c r="I31" s="14"/>
      <c r="J31" s="14"/>
      <c r="K31" s="14"/>
    </row>
    <row r="32" spans="3:11" ht="15.75" thickBot="1" x14ac:dyDescent="0.3">
      <c r="C32" s="38"/>
      <c r="D32" s="80" t="s">
        <v>200</v>
      </c>
      <c r="F32" s="14"/>
      <c r="G32" s="14"/>
      <c r="H32" s="14"/>
      <c r="I32" s="14"/>
      <c r="J32" s="14"/>
      <c r="K32" s="14"/>
    </row>
    <row r="33" spans="3:11" ht="15.75" thickBot="1" x14ac:dyDescent="0.3">
      <c r="F33" s="14"/>
      <c r="G33" s="14"/>
      <c r="H33" s="14"/>
      <c r="I33" s="14"/>
      <c r="J33" s="14"/>
      <c r="K33" s="14"/>
    </row>
    <row r="34" spans="3:11" x14ac:dyDescent="0.25">
      <c r="C34" s="26"/>
      <c r="D34" s="81" t="s">
        <v>203</v>
      </c>
    </row>
    <row r="35" spans="3:11" ht="15.75" thickBot="1" x14ac:dyDescent="0.3">
      <c r="C35" s="333" t="s">
        <v>201</v>
      </c>
      <c r="D35" s="72" t="s">
        <v>17</v>
      </c>
    </row>
    <row r="36" spans="3:11" ht="15.75" thickBot="1" x14ac:dyDescent="0.3">
      <c r="C36" s="44"/>
      <c r="D36" s="73" t="s">
        <v>126</v>
      </c>
    </row>
    <row r="37" spans="3:11" ht="15.75" thickBot="1" x14ac:dyDescent="0.3">
      <c r="C37" s="40"/>
      <c r="D37" s="73" t="s">
        <v>127</v>
      </c>
    </row>
    <row r="39" spans="3:11" ht="18" customHeight="1" x14ac:dyDescent="0.3">
      <c r="C39" s="34" t="s">
        <v>29</v>
      </c>
      <c r="D39" s="34"/>
      <c r="E39" s="7"/>
      <c r="G39" s="5"/>
      <c r="H39" s="5"/>
      <c r="I39" s="5"/>
    </row>
    <row r="40" spans="3:11" x14ac:dyDescent="0.25">
      <c r="C40" t="s">
        <v>204</v>
      </c>
    </row>
    <row r="42" spans="3:11" x14ac:dyDescent="0.25">
      <c r="C42" t="s">
        <v>86</v>
      </c>
    </row>
    <row r="43" spans="3:11" x14ac:dyDescent="0.25">
      <c r="D43" t="s">
        <v>87</v>
      </c>
    </row>
    <row r="44" spans="3:11" x14ac:dyDescent="0.25">
      <c r="D44" t="s">
        <v>85</v>
      </c>
    </row>
    <row r="50" spans="5:5" x14ac:dyDescent="0.25">
      <c r="E50" s="15"/>
    </row>
  </sheetData>
  <hyperlinks>
    <hyperlink ref="D35" r:id="rId1"/>
    <hyperlink ref="B3" r:id="rId2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A47" zoomScaleNormal="100" workbookViewId="0">
      <selection activeCell="P89" sqref="P89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2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142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326"/>
      <c r="E16" s="327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94"/>
      <c r="E17" s="292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94"/>
      <c r="E18" s="292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94"/>
      <c r="E19" s="292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94"/>
      <c r="E20" s="292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94"/>
      <c r="E21" s="292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94"/>
      <c r="E22" s="292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94"/>
      <c r="E23" s="292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94"/>
      <c r="E24" s="292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94"/>
      <c r="E25" s="292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94"/>
      <c r="E26" s="292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94"/>
      <c r="E27" s="292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94"/>
      <c r="E28" s="292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94"/>
      <c r="E29" s="292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94"/>
      <c r="E30" s="292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94"/>
      <c r="E31" s="292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94"/>
      <c r="E32" s="292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94"/>
      <c r="E33" s="292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94"/>
      <c r="E34" s="292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94"/>
      <c r="E35" s="292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94"/>
      <c r="E36" s="292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94"/>
      <c r="E37" s="292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94"/>
      <c r="E38" s="292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94"/>
      <c r="E39" s="292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94"/>
      <c r="E40" s="292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94"/>
      <c r="E41" s="292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94"/>
      <c r="E42" s="292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94"/>
      <c r="E43" s="292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302"/>
      <c r="E44" s="300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90"/>
      <c r="E45" s="295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/>
      <c r="C46" s="305"/>
      <c r="D46" s="305"/>
      <c r="E46" s="311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48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November 2021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K15 L15 M15" name="Område2"/>
    <protectedRange sqref="C16:U46 K15:M15" name="Datoer og initialer"/>
  </protectedRanges>
  <pageMargins left="0.25" right="0.25" top="0.75" bottom="0.75" header="0.3" footer="0.3"/>
  <pageSetup scale="3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A46" zoomScaleNormal="100" workbookViewId="0">
      <selection activeCell="L87" sqref="L87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2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143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279"/>
      <c r="E16" s="280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89"/>
      <c r="E17" s="290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89"/>
      <c r="E18" s="290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89"/>
      <c r="E19" s="290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89"/>
      <c r="E20" s="290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89"/>
      <c r="E21" s="290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89"/>
      <c r="E22" s="290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89"/>
      <c r="E23" s="290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89"/>
      <c r="E24" s="290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89"/>
      <c r="E25" s="290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89"/>
      <c r="E26" s="290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89"/>
      <c r="E27" s="290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89"/>
      <c r="E28" s="290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89"/>
      <c r="E29" s="290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89"/>
      <c r="E30" s="290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89"/>
      <c r="E31" s="290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89"/>
      <c r="E32" s="290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89"/>
      <c r="E33" s="290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89"/>
      <c r="E34" s="290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89"/>
      <c r="E35" s="290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89"/>
      <c r="E36" s="290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89"/>
      <c r="E37" s="290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89"/>
      <c r="E38" s="290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89"/>
      <c r="E39" s="290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89"/>
      <c r="E40" s="290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89"/>
      <c r="E41" s="290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89"/>
      <c r="E42" s="290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89"/>
      <c r="E43" s="290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297"/>
      <c r="E44" s="298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89"/>
      <c r="E45" s="290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>
        <v>31</v>
      </c>
      <c r="C46" s="305"/>
      <c r="D46" s="305"/>
      <c r="E46" s="306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89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December 2021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M15 L15 K15" name="Område1"/>
  </protectedRanges>
  <pageMargins left="0.25" right="0.25" top="0.75" bottom="0.75" header="0.3" footer="0.3"/>
  <pageSetup scale="3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E46" zoomScaleNormal="100" workbookViewId="0">
      <selection activeCell="U82" sqref="U82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2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144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279"/>
      <c r="E16" s="280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89"/>
      <c r="E17" s="290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89"/>
      <c r="E18" s="290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89"/>
      <c r="E19" s="290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89"/>
      <c r="E20" s="290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89"/>
      <c r="E21" s="290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89"/>
      <c r="E22" s="290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89"/>
      <c r="E23" s="290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89"/>
      <c r="E24" s="290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89"/>
      <c r="E25" s="290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89"/>
      <c r="E26" s="290"/>
      <c r="F26" s="291"/>
      <c r="G26" s="292" t="s">
        <v>31</v>
      </c>
      <c r="H26" s="293"/>
      <c r="I26" s="294"/>
      <c r="J26" s="289">
        <v>4</v>
      </c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89"/>
      <c r="E27" s="290"/>
      <c r="F27" s="291"/>
      <c r="G27" s="292" t="s">
        <v>31</v>
      </c>
      <c r="H27" s="293"/>
      <c r="I27" s="294"/>
      <c r="J27" s="289">
        <v>2</v>
      </c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89"/>
      <c r="E28" s="290"/>
      <c r="F28" s="291"/>
      <c r="G28" s="292" t="s">
        <v>31</v>
      </c>
      <c r="H28" s="293"/>
      <c r="I28" s="294"/>
      <c r="J28" s="289">
        <v>7</v>
      </c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89"/>
      <c r="E29" s="290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89"/>
      <c r="E30" s="290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89"/>
      <c r="E31" s="290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89"/>
      <c r="E32" s="290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89"/>
      <c r="E33" s="290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89"/>
      <c r="E34" s="290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89"/>
      <c r="E35" s="290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89"/>
      <c r="E36" s="290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89"/>
      <c r="E37" s="290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89"/>
      <c r="E38" s="290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89"/>
      <c r="E39" s="290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89"/>
      <c r="E40" s="290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89"/>
      <c r="E41" s="290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89"/>
      <c r="E42" s="290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89"/>
      <c r="E43" s="290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297"/>
      <c r="E44" s="298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89"/>
      <c r="E45" s="290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>
        <v>31</v>
      </c>
      <c r="C46" s="305"/>
      <c r="D46" s="305"/>
      <c r="E46" s="306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89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Januar 2022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3</v>
      </c>
      <c r="J55" s="111">
        <f>SUM(J16:J46)</f>
        <v>13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M15 L15 K15" name="Område1"/>
  </protectedRanges>
  <pageMargins left="0.25" right="0.25" top="0.75" bottom="0.75" header="0.3" footer="0.3"/>
  <pageSetup scale="3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E46" zoomScaleNormal="100" workbookViewId="0">
      <selection activeCell="U85" sqref="U85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119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145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279"/>
      <c r="E16" s="280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89"/>
      <c r="E17" s="290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89"/>
      <c r="E18" s="290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89"/>
      <c r="E19" s="290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89"/>
      <c r="E20" s="290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89"/>
      <c r="E21" s="290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89"/>
      <c r="E22" s="290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89"/>
      <c r="E23" s="290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89"/>
      <c r="E24" s="290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89"/>
      <c r="E25" s="290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89"/>
      <c r="E26" s="290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89"/>
      <c r="E27" s="290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89"/>
      <c r="E28" s="290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89"/>
      <c r="E29" s="290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89"/>
      <c r="E30" s="290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89"/>
      <c r="E31" s="290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89"/>
      <c r="E32" s="290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89"/>
      <c r="E33" s="290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89"/>
      <c r="E34" s="290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89"/>
      <c r="E35" s="290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89"/>
      <c r="E36" s="290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89"/>
      <c r="E37" s="290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89"/>
      <c r="E38" s="290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89"/>
      <c r="E39" s="290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89"/>
      <c r="E40" s="290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89"/>
      <c r="E41" s="290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89"/>
      <c r="E42" s="290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89"/>
      <c r="E43" s="290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/>
      <c r="C44" s="297"/>
      <c r="D44" s="297"/>
      <c r="E44" s="298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/>
      <c r="C45" s="289"/>
      <c r="D45" s="289"/>
      <c r="E45" s="290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/>
      <c r="C46" s="305"/>
      <c r="D46" s="305"/>
      <c r="E46" s="306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89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Februar 2022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M15 L15 K15" name="Område1"/>
  </protectedRanges>
  <pageMargins left="0.25" right="0.25" top="0.75" bottom="0.75" header="0.3" footer="0.3"/>
  <pageSetup scale="37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F43" zoomScaleNormal="100" workbookViewId="0">
      <selection activeCell="U83" sqref="U83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119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146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279"/>
      <c r="E16" s="280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89"/>
      <c r="E17" s="290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89"/>
      <c r="E18" s="290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89"/>
      <c r="E19" s="290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89"/>
      <c r="E20" s="290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89"/>
      <c r="E21" s="290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89"/>
      <c r="E22" s="290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89"/>
      <c r="E23" s="290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89"/>
      <c r="E24" s="290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89"/>
      <c r="E25" s="290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89"/>
      <c r="E26" s="290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89"/>
      <c r="E27" s="290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89"/>
      <c r="E28" s="290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89"/>
      <c r="E29" s="290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89"/>
      <c r="E30" s="290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89"/>
      <c r="E31" s="290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89"/>
      <c r="E32" s="290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89"/>
      <c r="E33" s="290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89"/>
      <c r="E34" s="290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89"/>
      <c r="E35" s="290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89"/>
      <c r="E36" s="290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89"/>
      <c r="E37" s="290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89"/>
      <c r="E38" s="290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89"/>
      <c r="E39" s="290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89"/>
      <c r="E40" s="290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89"/>
      <c r="E41" s="290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89"/>
      <c r="E42" s="290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89"/>
      <c r="E43" s="290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297"/>
      <c r="E44" s="298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89"/>
      <c r="E45" s="290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>
        <v>31</v>
      </c>
      <c r="C46" s="305"/>
      <c r="D46" s="305"/>
      <c r="E46" s="306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89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Marts 2022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M15 L15 K15" name="Område1"/>
  </protectedRanges>
  <pageMargins left="0.25" right="0.25" top="0.75" bottom="0.75" header="0.3" footer="0.3"/>
  <pageSetup scale="3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A37" zoomScale="80" zoomScaleNormal="80" workbookViewId="0">
      <selection activeCell="S86" sqref="S86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119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140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326"/>
      <c r="E16" s="327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94"/>
      <c r="E17" s="292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94"/>
      <c r="E18" s="292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94"/>
      <c r="E19" s="292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94"/>
      <c r="E20" s="292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94"/>
      <c r="E21" s="292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94"/>
      <c r="E22" s="292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94"/>
      <c r="E23" s="292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94"/>
      <c r="E24" s="292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94"/>
      <c r="E25" s="292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94"/>
      <c r="E26" s="292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94"/>
      <c r="E27" s="292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94"/>
      <c r="E28" s="292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94"/>
      <c r="E29" s="292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94"/>
      <c r="E30" s="292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94"/>
      <c r="E31" s="292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94"/>
      <c r="E32" s="292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94"/>
      <c r="E33" s="292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94"/>
      <c r="E34" s="292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94"/>
      <c r="E35" s="292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94"/>
      <c r="E36" s="292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94"/>
      <c r="E37" s="292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94"/>
      <c r="E38" s="292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94"/>
      <c r="E39" s="292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94"/>
      <c r="E40" s="292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94"/>
      <c r="E41" s="292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94"/>
      <c r="E42" s="292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94"/>
      <c r="E43" s="292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302"/>
      <c r="E44" s="300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90"/>
      <c r="E45" s="295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/>
      <c r="C46" s="305"/>
      <c r="D46" s="305"/>
      <c r="E46" s="311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48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April 2022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protectedRanges>
    <protectedRange sqref="C16:U46 M15 L15 K15" name="Område2"/>
    <protectedRange sqref="C16:U46 K15:M15" name="Datoer og initialer"/>
  </protectedRanges>
  <pageMargins left="0.25" right="0.25" top="0.75" bottom="0.75" header="0.3" footer="0.3"/>
  <pageSetup scale="3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E45" zoomScaleNormal="100" workbookViewId="0">
      <selection activeCell="U85" sqref="U85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119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191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326"/>
      <c r="E16" s="327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94"/>
      <c r="E17" s="292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94"/>
      <c r="E18" s="292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94"/>
      <c r="E19" s="292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94"/>
      <c r="E20" s="292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94"/>
      <c r="E21" s="292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94"/>
      <c r="E22" s="292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94"/>
      <c r="E23" s="292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94"/>
      <c r="E24" s="292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94"/>
      <c r="E25" s="292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94"/>
      <c r="E26" s="292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94"/>
      <c r="E27" s="292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94"/>
      <c r="E28" s="292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94"/>
      <c r="E29" s="292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94"/>
      <c r="E30" s="292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94"/>
      <c r="E31" s="292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94"/>
      <c r="E32" s="292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94"/>
      <c r="E33" s="292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94"/>
      <c r="E34" s="292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94"/>
      <c r="E35" s="292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94"/>
      <c r="E36" s="292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94"/>
      <c r="E37" s="292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94"/>
      <c r="E38" s="292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94"/>
      <c r="E39" s="292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94"/>
      <c r="E40" s="292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94"/>
      <c r="E41" s="292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94"/>
      <c r="E42" s="292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94"/>
      <c r="E43" s="292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302"/>
      <c r="E44" s="300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90"/>
      <c r="E45" s="295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/>
      <c r="C46" s="305"/>
      <c r="D46" s="305"/>
      <c r="E46" s="311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48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Maj 2022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K15:M15" name="Område2"/>
    <protectedRange sqref="C16:U46 K15:M15" name="Datoer og initialer"/>
  </protectedRanges>
  <pageMargins left="0.25" right="0.25" top="0.75" bottom="0.75" header="0.3" footer="0.3"/>
  <pageSetup scale="3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A40" zoomScaleNormal="100" workbookViewId="0">
      <selection activeCell="N55" sqref="N55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119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192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326"/>
      <c r="E16" s="327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94"/>
      <c r="E17" s="292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94"/>
      <c r="E18" s="292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94"/>
      <c r="E19" s="292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94"/>
      <c r="E20" s="292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94"/>
      <c r="E21" s="292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94"/>
      <c r="E22" s="292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94"/>
      <c r="E23" s="292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94"/>
      <c r="E24" s="292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94"/>
      <c r="E25" s="292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94"/>
      <c r="E26" s="292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94"/>
      <c r="E27" s="292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94"/>
      <c r="E28" s="292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94"/>
      <c r="E29" s="292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94"/>
      <c r="E30" s="292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94"/>
      <c r="E31" s="292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94"/>
      <c r="E32" s="292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94"/>
      <c r="E33" s="292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94"/>
      <c r="E34" s="292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94"/>
      <c r="E35" s="292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94"/>
      <c r="E36" s="292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94"/>
      <c r="E37" s="292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94"/>
      <c r="E38" s="292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94"/>
      <c r="E39" s="292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94"/>
      <c r="E40" s="292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94"/>
      <c r="E41" s="292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94"/>
      <c r="E42" s="292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94"/>
      <c r="E43" s="292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302"/>
      <c r="E44" s="300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90"/>
      <c r="E45" s="295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/>
      <c r="C46" s="305"/>
      <c r="D46" s="305"/>
      <c r="E46" s="311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48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Juni 2022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K15:M15" name="Område2"/>
    <protectedRange sqref="C16:U46 K15:M15" name="Datoer og initialer"/>
  </protectedRanges>
  <pageMargins left="0.25" right="0.25" top="0.75" bottom="0.75" header="0.3" footer="0.3"/>
  <pageSetup scale="3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A40" zoomScaleNormal="100" workbookViewId="0">
      <selection activeCell="C72" sqref="C72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119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193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326"/>
      <c r="E16" s="327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94"/>
      <c r="E17" s="292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94"/>
      <c r="E18" s="292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94"/>
      <c r="E19" s="292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94"/>
      <c r="E20" s="292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94"/>
      <c r="E21" s="292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94"/>
      <c r="E22" s="292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94"/>
      <c r="E23" s="292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94"/>
      <c r="E24" s="292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94"/>
      <c r="E25" s="292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94"/>
      <c r="E26" s="292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94"/>
      <c r="E27" s="292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94"/>
      <c r="E28" s="292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94"/>
      <c r="E29" s="292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94"/>
      <c r="E30" s="292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94"/>
      <c r="E31" s="292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94"/>
      <c r="E32" s="292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94"/>
      <c r="E33" s="292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94"/>
      <c r="E34" s="292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94"/>
      <c r="E35" s="292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94"/>
      <c r="E36" s="292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94"/>
      <c r="E37" s="292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94"/>
      <c r="E38" s="292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94"/>
      <c r="E39" s="292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94"/>
      <c r="E40" s="292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94"/>
      <c r="E41" s="292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94"/>
      <c r="E42" s="292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94"/>
      <c r="E43" s="292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302"/>
      <c r="E44" s="300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90"/>
      <c r="E45" s="295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/>
      <c r="C46" s="305"/>
      <c r="D46" s="305"/>
      <c r="E46" s="311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48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Juli 2022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K15:M15" name="Område2"/>
    <protectedRange sqref="C16:U46 K15:M15" name="Datoer og initialer"/>
  </protectedRanges>
  <pageMargins left="0.25" right="0.25" top="0.75" bottom="0.75" header="0.3" footer="0.3"/>
  <pageSetup scale="37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3"/>
  <sheetViews>
    <sheetView topLeftCell="A16" zoomScaleNormal="100" workbookViewId="0">
      <selection activeCell="I51" sqref="I51"/>
    </sheetView>
  </sheetViews>
  <sheetFormatPr defaultRowHeight="15" x14ac:dyDescent="0.25"/>
  <cols>
    <col min="2" max="2" width="12.85546875" customWidth="1"/>
    <col min="3" max="3" width="16" customWidth="1"/>
    <col min="4" max="4" width="21.42578125" customWidth="1"/>
    <col min="5" max="6" width="18.85546875" bestFit="1" customWidth="1"/>
    <col min="7" max="7" width="9" customWidth="1"/>
    <col min="8" max="8" width="16.28515625" customWidth="1"/>
    <col min="9" max="9" width="22.140625" style="2" customWidth="1"/>
    <col min="10" max="10" width="12.7109375" style="2" customWidth="1"/>
    <col min="11" max="11" width="11.5703125" style="2" customWidth="1"/>
    <col min="12" max="12" width="10.28515625" style="2" customWidth="1"/>
    <col min="13" max="13" width="8.28515625" style="2" customWidth="1"/>
    <col min="14" max="14" width="17" bestFit="1" customWidth="1"/>
    <col min="15" max="15" width="8.140625" customWidth="1"/>
    <col min="16" max="16" width="6.85546875" customWidth="1"/>
    <col min="17" max="17" width="25" bestFit="1" customWidth="1"/>
    <col min="18" max="18" width="20.85546875" bestFit="1" customWidth="1"/>
    <col min="19" max="19" width="25.5703125" customWidth="1"/>
    <col min="20" max="20" width="69.140625" customWidth="1"/>
    <col min="21" max="21" width="63.85546875" customWidth="1"/>
  </cols>
  <sheetData>
    <row r="1" spans="2:20" ht="21" x14ac:dyDescent="0.35">
      <c r="B1" s="6" t="s">
        <v>165</v>
      </c>
    </row>
    <row r="3" spans="2:20" ht="21" x14ac:dyDescent="0.35">
      <c r="B3" s="6" t="s">
        <v>157</v>
      </c>
      <c r="C3" s="6"/>
      <c r="D3" s="6"/>
      <c r="E3" s="6"/>
      <c r="F3" s="6"/>
    </row>
    <row r="4" spans="2:20" ht="21" x14ac:dyDescent="0.35">
      <c r="B4" s="116" t="s">
        <v>166</v>
      </c>
      <c r="C4" s="6"/>
      <c r="D4" s="6"/>
      <c r="E4" s="6"/>
      <c r="F4" s="6"/>
    </row>
    <row r="5" spans="2:20" x14ac:dyDescent="0.25">
      <c r="F5" s="2"/>
    </row>
    <row r="6" spans="2:20" s="17" customFormat="1" ht="18.75" x14ac:dyDescent="0.3">
      <c r="B6" s="246" t="s">
        <v>20</v>
      </c>
      <c r="C6" s="234"/>
      <c r="D6" s="247" t="str">
        <f>+'Lokalitet og kamera'!D14</f>
        <v>Brandstrup Bæk</v>
      </c>
      <c r="E6" s="248"/>
      <c r="F6" s="249"/>
      <c r="I6" s="249"/>
      <c r="J6" s="249"/>
      <c r="K6" s="250"/>
      <c r="L6" s="249"/>
      <c r="M6" s="249"/>
    </row>
    <row r="7" spans="2:20" s="17" customFormat="1" ht="18.75" x14ac:dyDescent="0.3">
      <c r="B7" s="246" t="s">
        <v>21</v>
      </c>
      <c r="C7" s="234"/>
      <c r="D7" s="251" t="str">
        <f>+'Lokalitet og kamera'!D15</f>
        <v>Ca. 50 m opstrøms Teglværksvej i Ulstrup</v>
      </c>
      <c r="F7" s="249"/>
      <c r="I7" s="249"/>
      <c r="J7" s="249"/>
      <c r="K7" s="249"/>
      <c r="L7" s="252"/>
      <c r="M7" s="250"/>
      <c r="O7" s="234"/>
      <c r="P7" s="234"/>
      <c r="Q7" s="234"/>
      <c r="R7" s="234"/>
      <c r="S7" s="234"/>
      <c r="T7" s="234"/>
    </row>
    <row r="8" spans="2:20" s="17" customFormat="1" ht="18.75" x14ac:dyDescent="0.3">
      <c r="B8" s="246" t="s">
        <v>189</v>
      </c>
      <c r="C8" s="234"/>
      <c r="D8" s="251">
        <f>+'Lokalitet og kamera'!D17</f>
        <v>15</v>
      </c>
      <c r="F8" s="249"/>
      <c r="I8" s="249"/>
      <c r="J8" s="253"/>
      <c r="K8" s="246"/>
      <c r="L8" s="252"/>
      <c r="M8" s="250"/>
      <c r="O8" s="234"/>
      <c r="P8" s="234"/>
      <c r="Q8" s="234"/>
      <c r="R8" s="234"/>
      <c r="S8" s="234"/>
      <c r="T8" s="234"/>
    </row>
    <row r="9" spans="2:20" s="17" customFormat="1" ht="18.75" x14ac:dyDescent="0.3">
      <c r="B9" s="246" t="s">
        <v>149</v>
      </c>
      <c r="C9" s="234"/>
      <c r="D9" s="251" t="str">
        <f>+'Lokalitet og kamera'!D13</f>
        <v>Favrskov Kommune</v>
      </c>
      <c r="F9" s="249"/>
      <c r="I9" s="249"/>
      <c r="J9" s="253"/>
      <c r="K9" s="246"/>
      <c r="L9" s="252"/>
      <c r="M9" s="250"/>
      <c r="O9" s="234"/>
      <c r="P9" s="234"/>
      <c r="Q9" s="234"/>
      <c r="R9" s="234"/>
      <c r="S9" s="234"/>
      <c r="T9" s="234"/>
    </row>
    <row r="10" spans="2:20" s="17" customFormat="1" ht="18.75" x14ac:dyDescent="0.3">
      <c r="B10" s="246" t="s">
        <v>150</v>
      </c>
      <c r="C10" s="234"/>
      <c r="D10" s="251">
        <f>+'Lokalitet og kamera'!D23</f>
        <v>0</v>
      </c>
      <c r="F10" s="249"/>
      <c r="I10" s="249"/>
      <c r="J10" s="253"/>
      <c r="K10" s="246"/>
      <c r="L10" s="252"/>
      <c r="M10" s="250"/>
      <c r="O10" s="234"/>
      <c r="P10" s="234"/>
      <c r="Q10" s="234"/>
      <c r="R10" s="234"/>
      <c r="S10" s="254"/>
      <c r="T10" s="234"/>
    </row>
    <row r="11" spans="2:20" s="17" customFormat="1" ht="18.75" x14ac:dyDescent="0.3">
      <c r="B11" s="246" t="s">
        <v>151</v>
      </c>
      <c r="C11" s="234"/>
      <c r="D11" s="251" t="str">
        <f>+'Lokalitet og kamera'!D27</f>
        <v xml:space="preserve"> SPROMISE S308</v>
      </c>
      <c r="F11" s="249"/>
      <c r="I11" s="249"/>
      <c r="J11" s="253"/>
      <c r="K11" s="246"/>
      <c r="L11" s="252"/>
      <c r="M11" s="250"/>
      <c r="O11" s="234"/>
      <c r="P11" s="234"/>
      <c r="Q11" s="234"/>
      <c r="R11" s="234"/>
      <c r="S11" s="254"/>
      <c r="T11" s="234"/>
    </row>
    <row r="12" spans="2:20" s="17" customFormat="1" ht="18.75" x14ac:dyDescent="0.3">
      <c r="B12" s="246" t="s">
        <v>147</v>
      </c>
      <c r="C12" s="234"/>
      <c r="D12" s="255">
        <f>+'Lokalitet og kamera'!D29</f>
        <v>44311</v>
      </c>
      <c r="I12" s="249"/>
      <c r="J12" s="253"/>
      <c r="K12" s="246"/>
      <c r="L12" s="252"/>
      <c r="M12" s="250"/>
      <c r="O12" s="234"/>
      <c r="P12" s="234"/>
      <c r="Q12" s="234"/>
      <c r="R12" s="234"/>
      <c r="S12" s="254"/>
      <c r="T12" s="234"/>
    </row>
    <row r="13" spans="2:20" s="17" customFormat="1" ht="18.75" x14ac:dyDescent="0.3">
      <c r="B13" s="246" t="s">
        <v>148</v>
      </c>
      <c r="C13" s="234"/>
      <c r="D13" s="251" t="str">
        <f>+'Lokalitet og kamera'!D36</f>
        <v>00-00-2022</v>
      </c>
      <c r="F13" s="249"/>
      <c r="I13" s="249"/>
      <c r="J13" s="253"/>
      <c r="K13" s="246"/>
      <c r="L13" s="252"/>
      <c r="M13" s="250"/>
      <c r="O13" s="234"/>
      <c r="P13" s="234"/>
      <c r="Q13" s="234"/>
      <c r="R13" s="234"/>
      <c r="S13" s="254"/>
      <c r="T13" s="234"/>
    </row>
    <row r="14" spans="2:20" s="17" customFormat="1" ht="19.5" thickBot="1" x14ac:dyDescent="0.35">
      <c r="B14" s="116"/>
      <c r="C14" s="116"/>
      <c r="D14" s="234"/>
      <c r="F14" s="249"/>
      <c r="H14" s="7"/>
      <c r="I14" s="249"/>
      <c r="J14" s="253"/>
      <c r="K14" s="246"/>
      <c r="L14" s="252"/>
      <c r="M14" s="250"/>
      <c r="O14" s="234"/>
      <c r="P14" s="234"/>
      <c r="Q14" s="234"/>
      <c r="R14" s="234"/>
      <c r="S14" s="254"/>
      <c r="T14" s="234"/>
    </row>
    <row r="15" spans="2:20" s="17" customFormat="1" ht="19.5" thickBot="1" x14ac:dyDescent="0.35">
      <c r="B15" s="116"/>
      <c r="D15" s="234"/>
      <c r="F15" s="249"/>
      <c r="H15" s="256" t="s">
        <v>155</v>
      </c>
      <c r="I15" s="257"/>
      <c r="J15" s="258" t="s">
        <v>9</v>
      </c>
      <c r="K15" s="259" t="s">
        <v>10</v>
      </c>
      <c r="L15" s="258" t="s">
        <v>16</v>
      </c>
      <c r="M15" s="259" t="s">
        <v>6</v>
      </c>
      <c r="N15" s="258" t="s">
        <v>7</v>
      </c>
      <c r="O15" s="258" t="s">
        <v>8</v>
      </c>
      <c r="P15" s="234"/>
      <c r="Q15" s="234"/>
      <c r="R15" s="234"/>
      <c r="S15" s="234"/>
      <c r="T15" s="234"/>
    </row>
    <row r="16" spans="2:20" s="7" customFormat="1" ht="19.5" thickBot="1" x14ac:dyDescent="0.35">
      <c r="B16" s="260" t="s">
        <v>11</v>
      </c>
      <c r="C16" s="261" t="s">
        <v>188</v>
      </c>
      <c r="D16" s="262" t="s">
        <v>152</v>
      </c>
      <c r="E16" s="263" t="s">
        <v>111</v>
      </c>
      <c r="F16" s="262" t="s">
        <v>103</v>
      </c>
      <c r="H16" s="264" t="s">
        <v>105</v>
      </c>
      <c r="I16" s="257"/>
      <c r="J16" s="265">
        <f>+Mellemregninger!C25</f>
        <v>1</v>
      </c>
      <c r="K16" s="265">
        <f>+Mellemregninger!D25</f>
        <v>3</v>
      </c>
      <c r="L16" s="265">
        <f>+Mellemregninger!E25</f>
        <v>2</v>
      </c>
      <c r="M16" s="265">
        <f>+Mellemregninger!F25</f>
        <v>2</v>
      </c>
      <c r="N16" s="265">
        <f>+Mellemregninger!G25</f>
        <v>3</v>
      </c>
      <c r="O16" s="265">
        <f>+Mellemregninger!H25</f>
        <v>2</v>
      </c>
      <c r="Q16" s="266" t="s">
        <v>95</v>
      </c>
    </row>
    <row r="17" spans="2:20" s="17" customFormat="1" ht="19.5" thickBot="1" x14ac:dyDescent="0.35">
      <c r="B17" s="267" t="s">
        <v>77</v>
      </c>
      <c r="C17" s="268" t="s">
        <v>78</v>
      </c>
      <c r="D17" s="269" t="s">
        <v>153</v>
      </c>
      <c r="E17" s="270" t="s">
        <v>40</v>
      </c>
      <c r="F17" s="269" t="s">
        <v>40</v>
      </c>
      <c r="H17" s="264" t="s">
        <v>154</v>
      </c>
      <c r="I17" s="257"/>
      <c r="J17" s="271">
        <f>+'Maj21'!N54+Juni21!N54+Juli21!N54+Sept21!N54+Sept21!N54+'Okt21'!N54+'Nov21'!N54+'Dec21'!N54+'Jan22'!N54+'Feb22'!N54+'Mar22'!N54+'Apr22'!N54</f>
        <v>12</v>
      </c>
      <c r="K17" s="272">
        <f>+'Maj21'!O54+Juni21!O54+Juli21!O54+Sept21!O54+Sept21!O54+'Okt21'!O54+'Nov21'!O54+'Dec21'!O54+'Jan22'!O54+'Feb22'!O54+'Mar22'!O54+'Apr22'!O54</f>
        <v>12</v>
      </c>
      <c r="L17" s="271">
        <f>+'Maj21'!P54+Juni21!P54+Juli21!P54+Sept21!P54+Sept21!P54+'Okt21'!P54+'Nov21'!P54+'Dec21'!P54+'Jan22'!P54+'Feb22'!P54+'Mar22'!P54+'Apr22'!P54</f>
        <v>3</v>
      </c>
      <c r="M17" s="272">
        <f>+'Maj21'!Q54+Juni21!Q54+Juli21!Q54+Sept21!Q54+Sept21!Q54+'Okt21'!Q54+'Nov21'!Q54+'Dec21'!Q54+'Jan22'!Q54+'Feb22'!Q54+'Mar22'!Q54+'Apr22'!Q54</f>
        <v>3</v>
      </c>
      <c r="N17" s="271">
        <f>+'Maj21'!R54+Juni21!R54+Juli21!R54+Sept21!R54+Sept21!R54+'Okt21'!R54+'Nov21'!R54+'Dec21'!R54+'Jan22'!R54+'Feb22'!R54+'Mar22'!R54+'Apr22'!R54</f>
        <v>2</v>
      </c>
      <c r="O17" s="271">
        <f>+'Maj21'!S54+Juni21!S54+Juli21!S54+Sept21!S54+Sept21!S54+'Okt21'!S54+'Nov21'!S54+'Dec21'!S54+'Jan22'!S54+'Feb22'!S54+'Mar22'!S54+'Apr22'!S54</f>
        <v>3</v>
      </c>
      <c r="Q17" s="48" t="s">
        <v>104</v>
      </c>
    </row>
    <row r="18" spans="2:20" s="17" customFormat="1" ht="19.5" thickBot="1" x14ac:dyDescent="0.35">
      <c r="B18" s="273">
        <f>+'Maj21'!E55+Juni21!E55+Juli21!E55+'Aug21'!E55+Sept21!E55+'Okt21'!E55+'Nov21'!E55+'Dec21'!E55+'Jan22'!E55+'Feb22'!E55+'Mar22'!E55+'Apr22'!E55+'Maj22'!E55+Juni22!E55+Juli22!E55</f>
        <v>1</v>
      </c>
      <c r="C18" s="273">
        <f>+'Maj21'!F55+Juni21!F55+Juli21!F55+'Aug21'!F55+Sept21!F55+'Okt21'!F55+'Nov21'!F55+'Dec21'!F55+'Jan22'!F55+'Feb22'!F55+'Mar22'!F55+'Apr22'!F55+'Maj22'!F55+Juni22!F55+Juli22!F55</f>
        <v>2</v>
      </c>
      <c r="D18" s="273">
        <f>+'Maj21'!G55+Juni21!G55+Juli21!G55+'Aug21'!G55+Sept21!G55+'Okt21'!G55+'Nov21'!G55+'Dec21'!G55+'Jan22'!G55+'Feb22'!G55+'Mar22'!G55+'Apr22'!G55+'Maj22'!G55+Juni22!G55+Juli22!G55</f>
        <v>66</v>
      </c>
      <c r="E18" s="273">
        <f>+'Maj21'!I55+Juni21!I55+Juli21!I55+'Aug21'!I55+Sept21!I55+'Okt21'!I55+'Nov21'!I55+'Dec21'!I55+'Jan22'!I55+'Feb22'!I55+'Mar22'!I55+'Apr22'!I55+'Maj22'!I55+Juni22!I55+Juli22!I55</f>
        <v>9</v>
      </c>
      <c r="F18" s="273">
        <f>+'Maj21'!J55+Juni21!J55+Juli21!J55+'Aug21'!J55+Sept21!J55+'Okt21'!J55+'Nov21'!J55+'Dec21'!J55+'Jan22'!J55+'Feb22'!J55+'Mar22'!J55+'Apr22'!J55+'Maj22'!J55+Juni22!J55+Juli22!J55</f>
        <v>22</v>
      </c>
      <c r="H18" s="264" t="s">
        <v>116</v>
      </c>
      <c r="I18" s="257"/>
      <c r="J18" s="274">
        <f>+J17/$D$18*100</f>
        <v>18.181818181818183</v>
      </c>
      <c r="K18" s="275">
        <f t="shared" ref="K18:O18" si="0">+K17/$D$18*100</f>
        <v>18.181818181818183</v>
      </c>
      <c r="L18" s="274">
        <f t="shared" si="0"/>
        <v>4.5454545454545459</v>
      </c>
      <c r="M18" s="275">
        <f t="shared" si="0"/>
        <v>4.5454545454545459</v>
      </c>
      <c r="N18" s="274">
        <f t="shared" si="0"/>
        <v>3.0303030303030303</v>
      </c>
      <c r="O18" s="274">
        <f t="shared" si="0"/>
        <v>4.5454545454545459</v>
      </c>
      <c r="Q18" s="276">
        <f>++'Aug21'!U55+'Maj21'!U55+Juni21!U55+Juli21!U55+'Aug21'!U55+Sept21!U55+'Okt21'!U55+'Nov21'!U55+'Dec21'!U55+'Jan22'!$U$55+'Feb22'!U55+'Mar22'!U55+'Apr22'!U55+'Maj22'!U55+Juni22!U55+Juli22!U55</f>
        <v>1</v>
      </c>
    </row>
    <row r="19" spans="2:20" s="17" customFormat="1" ht="18.75" x14ac:dyDescent="0.3">
      <c r="B19" s="243"/>
      <c r="C19" s="243"/>
      <c r="D19" s="243"/>
      <c r="E19" s="243"/>
      <c r="F19" s="243"/>
      <c r="H19" s="277"/>
      <c r="I19" s="277"/>
      <c r="J19" s="277"/>
      <c r="K19" s="277"/>
      <c r="L19" s="277"/>
      <c r="M19" s="277"/>
      <c r="N19" s="277"/>
      <c r="O19" s="277"/>
      <c r="Q19" s="243"/>
    </row>
    <row r="20" spans="2:20" s="5" customFormat="1" ht="18.75" x14ac:dyDescent="0.3">
      <c r="B20" s="104"/>
      <c r="C20" s="104"/>
      <c r="D20" s="104"/>
      <c r="E20" s="104"/>
      <c r="F20" s="104"/>
      <c r="G20" s="104"/>
      <c r="H20" s="17"/>
      <c r="I20" s="249"/>
      <c r="J20" s="253"/>
      <c r="K20" s="246"/>
      <c r="L20" s="252"/>
      <c r="M20" s="250"/>
      <c r="N20" s="17"/>
      <c r="O20" s="234"/>
      <c r="P20" s="234"/>
      <c r="S20" s="104"/>
      <c r="T20" s="104"/>
    </row>
    <row r="21" spans="2:20" s="234" customFormat="1" ht="18.75" x14ac:dyDescent="0.3">
      <c r="B21" s="243"/>
      <c r="C21" s="243"/>
      <c r="D21" s="244" t="s">
        <v>159</v>
      </c>
      <c r="E21" s="245">
        <f ca="1">NOW()</f>
        <v>44334.858856018516</v>
      </c>
      <c r="F21" s="116" t="str">
        <f>+D7</f>
        <v>Ca. 50 m opstrøms Teglværksvej i Ulstrup</v>
      </c>
      <c r="G21" s="243"/>
      <c r="H21" s="243"/>
      <c r="I21" s="243"/>
      <c r="K21" s="243"/>
      <c r="L21" s="243"/>
      <c r="M21" s="244" t="s">
        <v>159</v>
      </c>
      <c r="N21" s="245">
        <f ca="1">NOW()</f>
        <v>44334.858856018516</v>
      </c>
      <c r="P21" s="252" t="str">
        <f>+D7</f>
        <v>Ca. 50 m opstrøms Teglværksvej i Ulstrup</v>
      </c>
      <c r="S21" s="243"/>
      <c r="T21" s="243"/>
    </row>
    <row r="22" spans="2:20" s="234" customFormat="1" ht="18.75" x14ac:dyDescent="0.3">
      <c r="B22" s="243"/>
      <c r="C22" s="243"/>
      <c r="D22" s="244"/>
      <c r="E22" s="245"/>
      <c r="F22" s="116"/>
      <c r="G22" s="243"/>
      <c r="H22" s="243"/>
      <c r="I22" s="243"/>
      <c r="K22" s="243"/>
      <c r="L22" s="243"/>
      <c r="M22" s="244"/>
      <c r="N22" s="245"/>
      <c r="P22" s="252"/>
      <c r="S22" s="243"/>
      <c r="T22" s="243"/>
    </row>
    <row r="23" spans="2:20" ht="15.75" x14ac:dyDescent="0.25">
      <c r="S23" s="103"/>
      <c r="T23" s="103"/>
    </row>
  </sheetData>
  <sheetProtection sheet="1" objects="1" scenarios="1"/>
  <pageMargins left="0.25" right="0.25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A4" workbookViewId="0">
      <selection activeCell="A9" sqref="A9"/>
    </sheetView>
  </sheetViews>
  <sheetFormatPr defaultRowHeight="15" x14ac:dyDescent="0.25"/>
  <cols>
    <col min="3" max="3" width="63.28515625" customWidth="1"/>
    <col min="4" max="4" width="91" customWidth="1"/>
    <col min="5" max="5" width="11.7109375" customWidth="1"/>
    <col min="6" max="6" width="10.140625" customWidth="1"/>
    <col min="7" max="7" width="6.7109375" customWidth="1"/>
    <col min="8" max="8" width="13.5703125" customWidth="1"/>
    <col min="9" max="9" width="13.42578125" customWidth="1"/>
    <col min="10" max="10" width="69.140625" customWidth="1"/>
  </cols>
  <sheetData>
    <row r="1" spans="2:6" ht="21" x14ac:dyDescent="0.35">
      <c r="C1" s="9"/>
    </row>
    <row r="2" spans="2:6" ht="21" x14ac:dyDescent="0.35">
      <c r="C2" s="242" t="s">
        <v>196</v>
      </c>
    </row>
    <row r="3" spans="2:6" ht="21" x14ac:dyDescent="0.35">
      <c r="C3" s="242" t="s">
        <v>175</v>
      </c>
    </row>
    <row r="4" spans="2:6" ht="21" x14ac:dyDescent="0.35">
      <c r="C4" s="332" t="s">
        <v>197</v>
      </c>
    </row>
    <row r="6" spans="2:6" ht="21" x14ac:dyDescent="0.35">
      <c r="C6" s="237" t="s">
        <v>187</v>
      </c>
    </row>
    <row r="7" spans="2:6" ht="15.75" thickBot="1" x14ac:dyDescent="0.3"/>
    <row r="8" spans="2:6" ht="18.75" x14ac:dyDescent="0.3">
      <c r="C8" s="69" t="s">
        <v>37</v>
      </c>
      <c r="D8" s="70" t="s">
        <v>49</v>
      </c>
      <c r="E8" s="61"/>
      <c r="F8" s="62"/>
    </row>
    <row r="9" spans="2:6" ht="18.75" x14ac:dyDescent="0.3">
      <c r="C9" s="292" t="s">
        <v>31</v>
      </c>
      <c r="D9" s="63" t="s">
        <v>50</v>
      </c>
      <c r="E9" s="64" t="s">
        <v>47</v>
      </c>
      <c r="F9" s="65" t="s">
        <v>48</v>
      </c>
    </row>
    <row r="10" spans="2:6" ht="19.5" thickBot="1" x14ac:dyDescent="0.35">
      <c r="C10" s="308"/>
      <c r="D10" s="66" t="s">
        <v>51</v>
      </c>
      <c r="E10" s="67" t="s">
        <v>47</v>
      </c>
      <c r="F10" s="68" t="s">
        <v>48</v>
      </c>
    </row>
    <row r="11" spans="2:6" ht="18.75" x14ac:dyDescent="0.3">
      <c r="C11" s="234"/>
      <c r="D11" s="234"/>
      <c r="E11" s="235"/>
      <c r="F11" s="235"/>
    </row>
    <row r="12" spans="2:6" ht="19.5" thickBot="1" x14ac:dyDescent="0.35">
      <c r="D12" s="2"/>
      <c r="E12" s="236" t="s">
        <v>184</v>
      </c>
    </row>
    <row r="13" spans="2:6" ht="30" customHeight="1" x14ac:dyDescent="0.3">
      <c r="B13" s="335" t="s">
        <v>64</v>
      </c>
      <c r="C13" s="227" t="s">
        <v>4</v>
      </c>
      <c r="D13" s="283" t="s">
        <v>158</v>
      </c>
      <c r="E13" t="s">
        <v>28</v>
      </c>
    </row>
    <row r="14" spans="2:6" ht="30" customHeight="1" x14ac:dyDescent="0.3">
      <c r="B14" s="336"/>
      <c r="C14" s="228" t="s">
        <v>0</v>
      </c>
      <c r="D14" s="293" t="s">
        <v>173</v>
      </c>
      <c r="E14" t="s">
        <v>67</v>
      </c>
    </row>
    <row r="15" spans="2:6" ht="30" customHeight="1" x14ac:dyDescent="0.3">
      <c r="B15" s="336"/>
      <c r="C15" s="228" t="s">
        <v>2</v>
      </c>
      <c r="D15" s="293" t="s">
        <v>174</v>
      </c>
      <c r="E15" t="s">
        <v>3</v>
      </c>
    </row>
    <row r="16" spans="2:6" ht="30" customHeight="1" thickBot="1" x14ac:dyDescent="0.35">
      <c r="B16" s="336"/>
      <c r="C16" s="229" t="s">
        <v>118</v>
      </c>
      <c r="D16" s="301" t="s">
        <v>172</v>
      </c>
      <c r="E16" t="s">
        <v>123</v>
      </c>
    </row>
    <row r="17" spans="2:10" ht="30" customHeight="1" x14ac:dyDescent="0.3">
      <c r="B17" s="336"/>
      <c r="C17" s="227" t="s">
        <v>177</v>
      </c>
      <c r="D17" s="283">
        <v>15</v>
      </c>
      <c r="E17" t="s">
        <v>182</v>
      </c>
      <c r="J17" s="45"/>
    </row>
    <row r="18" spans="2:10" ht="30" customHeight="1" x14ac:dyDescent="0.3">
      <c r="B18" s="336"/>
      <c r="C18" s="228" t="s">
        <v>56</v>
      </c>
      <c r="D18" s="293">
        <v>35</v>
      </c>
      <c r="E18" t="s">
        <v>94</v>
      </c>
      <c r="J18" s="45"/>
    </row>
    <row r="19" spans="2:10" ht="30" customHeight="1" x14ac:dyDescent="0.3">
      <c r="B19" s="336"/>
      <c r="C19" s="228" t="s">
        <v>119</v>
      </c>
      <c r="D19" s="293" t="s">
        <v>31</v>
      </c>
      <c r="E19" t="s">
        <v>122</v>
      </c>
      <c r="J19" s="45"/>
    </row>
    <row r="20" spans="2:10" ht="30" customHeight="1" x14ac:dyDescent="0.3">
      <c r="B20" s="336"/>
      <c r="C20" s="228" t="s">
        <v>121</v>
      </c>
      <c r="D20" s="293"/>
      <c r="E20" t="s">
        <v>122</v>
      </c>
      <c r="J20" s="45"/>
    </row>
    <row r="21" spans="2:10" ht="30" customHeight="1" thickBot="1" x14ac:dyDescent="0.35">
      <c r="B21" s="336"/>
      <c r="C21" s="230" t="s">
        <v>120</v>
      </c>
      <c r="D21" s="309"/>
      <c r="E21" t="s">
        <v>122</v>
      </c>
      <c r="J21" s="45"/>
    </row>
    <row r="22" spans="2:10" ht="30" customHeight="1" x14ac:dyDescent="0.3">
      <c r="B22" s="336"/>
      <c r="C22" s="233" t="s">
        <v>128</v>
      </c>
      <c r="D22" s="315"/>
      <c r="E22" t="s">
        <v>176</v>
      </c>
      <c r="J22" s="45"/>
    </row>
    <row r="23" spans="2:10" ht="30" customHeight="1" x14ac:dyDescent="0.3">
      <c r="B23" s="336"/>
      <c r="C23" s="228" t="s">
        <v>178</v>
      </c>
      <c r="D23" s="293"/>
      <c r="E23" t="s">
        <v>183</v>
      </c>
      <c r="J23" s="45"/>
    </row>
    <row r="24" spans="2:10" ht="30" customHeight="1" x14ac:dyDescent="0.3">
      <c r="B24" s="336"/>
      <c r="C24" s="228" t="s">
        <v>179</v>
      </c>
      <c r="D24" s="293"/>
      <c r="E24" t="s">
        <v>122</v>
      </c>
      <c r="J24" s="45"/>
    </row>
    <row r="25" spans="2:10" ht="30" customHeight="1" x14ac:dyDescent="0.3">
      <c r="B25" s="336"/>
      <c r="C25" s="228" t="s">
        <v>180</v>
      </c>
      <c r="D25" s="293"/>
      <c r="E25" t="s">
        <v>122</v>
      </c>
      <c r="J25" s="45"/>
    </row>
    <row r="26" spans="2:10" ht="30" customHeight="1" thickBot="1" x14ac:dyDescent="0.35">
      <c r="B26" s="336"/>
      <c r="C26" s="230" t="s">
        <v>181</v>
      </c>
      <c r="D26" s="309"/>
      <c r="E26" t="s">
        <v>122</v>
      </c>
      <c r="J26" s="45"/>
    </row>
    <row r="27" spans="2:10" ht="23.45" customHeight="1" x14ac:dyDescent="0.25">
      <c r="B27" s="337" t="s">
        <v>65</v>
      </c>
      <c r="C27" s="231" t="s">
        <v>68</v>
      </c>
      <c r="D27" s="232" t="s">
        <v>69</v>
      </c>
      <c r="E27" t="s">
        <v>70</v>
      </c>
    </row>
    <row r="28" spans="2:10" ht="23.45" customHeight="1" x14ac:dyDescent="0.25">
      <c r="B28" s="338"/>
      <c r="C28" s="86" t="s">
        <v>72</v>
      </c>
      <c r="D28" s="328" t="s">
        <v>195</v>
      </c>
      <c r="E28" t="s">
        <v>194</v>
      </c>
    </row>
    <row r="29" spans="2:10" ht="23.45" customHeight="1" x14ac:dyDescent="0.3">
      <c r="B29" s="338"/>
      <c r="C29" s="82" t="s">
        <v>58</v>
      </c>
      <c r="D29" s="316">
        <v>44311</v>
      </c>
      <c r="E29" t="s">
        <v>170</v>
      </c>
    </row>
    <row r="30" spans="2:10" ht="23.45" customHeight="1" x14ac:dyDescent="0.3">
      <c r="B30" s="338"/>
      <c r="C30" s="87" t="s">
        <v>61</v>
      </c>
      <c r="D30" s="317">
        <v>15</v>
      </c>
      <c r="E30" t="s">
        <v>186</v>
      </c>
    </row>
    <row r="31" spans="2:10" ht="23.45" customHeight="1" thickBot="1" x14ac:dyDescent="0.35">
      <c r="B31" s="339"/>
      <c r="C31" s="88" t="s">
        <v>75</v>
      </c>
      <c r="D31" s="318">
        <v>3</v>
      </c>
      <c r="E31" t="s">
        <v>57</v>
      </c>
    </row>
    <row r="32" spans="2:10" ht="23.45" customHeight="1" x14ac:dyDescent="0.3">
      <c r="B32" s="340" t="s">
        <v>88</v>
      </c>
      <c r="C32" s="85" t="s">
        <v>59</v>
      </c>
      <c r="D32" s="319">
        <v>1.25</v>
      </c>
      <c r="E32" t="s">
        <v>63</v>
      </c>
    </row>
    <row r="33" spans="2:5" ht="23.45" customHeight="1" x14ac:dyDescent="0.3">
      <c r="B33" s="341"/>
      <c r="C33" s="89" t="s">
        <v>60</v>
      </c>
      <c r="D33" s="320">
        <v>15</v>
      </c>
      <c r="E33" t="s">
        <v>82</v>
      </c>
    </row>
    <row r="34" spans="2:5" ht="23.45" customHeight="1" x14ac:dyDescent="0.3">
      <c r="B34" s="341"/>
      <c r="C34" s="89" t="s">
        <v>66</v>
      </c>
      <c r="D34" s="320">
        <v>25</v>
      </c>
      <c r="E34" t="s">
        <v>83</v>
      </c>
    </row>
    <row r="35" spans="2:5" ht="23.45" customHeight="1" thickBot="1" x14ac:dyDescent="0.35">
      <c r="B35" s="342"/>
      <c r="C35" s="238" t="s">
        <v>62</v>
      </c>
      <c r="D35" s="321">
        <v>5</v>
      </c>
      <c r="E35" t="s">
        <v>84</v>
      </c>
    </row>
    <row r="36" spans="2:5" ht="30" customHeight="1" x14ac:dyDescent="0.3">
      <c r="C36" s="239" t="s">
        <v>27</v>
      </c>
      <c r="D36" s="322" t="s">
        <v>131</v>
      </c>
      <c r="E36" t="s">
        <v>171</v>
      </c>
    </row>
    <row r="37" spans="2:5" ht="30" customHeight="1" thickBot="1" x14ac:dyDescent="0.3">
      <c r="C37" s="240" t="s">
        <v>81</v>
      </c>
      <c r="D37" s="241" t="e">
        <f>_xlfn.DAYS(D36,D29)</f>
        <v>#VALUE!</v>
      </c>
      <c r="E37" t="s">
        <v>185</v>
      </c>
    </row>
  </sheetData>
  <sheetProtection sheet="1" objects="1" scenarios="1"/>
  <protectedRanges>
    <protectedRange sqref="D13:D23" name="Område2"/>
    <protectedRange sqref="D29:D36" name="Område1"/>
    <protectedRange sqref="C9:C11" name="Område3"/>
  </protectedRanges>
  <mergeCells count="3">
    <mergeCell ref="B13:B26"/>
    <mergeCell ref="B27:B31"/>
    <mergeCell ref="B32:B35"/>
  </mergeCells>
  <hyperlinks>
    <hyperlink ref="E9" r:id="rId1"/>
    <hyperlink ref="F9" r:id="rId2"/>
    <hyperlink ref="E10" r:id="rId3"/>
    <hyperlink ref="F10" r:id="rId4"/>
    <hyperlink ref="D28" r:id="rId5"/>
  </hyperlinks>
  <pageMargins left="0.7" right="0.7" top="0.75" bottom="0.75" header="0.3" footer="0.3"/>
  <pageSetup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R20" sqref="R20"/>
    </sheetView>
  </sheetViews>
  <sheetFormatPr defaultRowHeight="15" x14ac:dyDescent="0.25"/>
  <cols>
    <col min="2" max="2" width="15.140625" customWidth="1"/>
    <col min="3" max="3" width="14.140625" customWidth="1"/>
    <col min="7" max="7" width="11.7109375" customWidth="1"/>
  </cols>
  <sheetData>
    <row r="1" spans="2:8" ht="21" x14ac:dyDescent="0.35">
      <c r="B1" s="6" t="s">
        <v>167</v>
      </c>
    </row>
    <row r="3" spans="2:8" ht="15.75" x14ac:dyDescent="0.25">
      <c r="B3" s="222" t="str">
        <f>+'Lokalitet og kamera'!D14</f>
        <v>Brandstrup Bæk</v>
      </c>
      <c r="C3" s="16"/>
      <c r="D3" s="16"/>
      <c r="E3" s="16"/>
      <c r="F3" s="16"/>
      <c r="G3" s="16"/>
      <c r="H3" s="16"/>
    </row>
    <row r="4" spans="2:8" ht="15.75" x14ac:dyDescent="0.25">
      <c r="B4" s="222" t="str">
        <f>+'Lokalitet og kamera'!D15</f>
        <v>Ca. 50 m opstrøms Teglværksvej i Ulstrup</v>
      </c>
      <c r="C4" s="16"/>
      <c r="D4" s="16"/>
      <c r="E4" s="16"/>
      <c r="F4" s="16"/>
      <c r="G4" s="16"/>
      <c r="H4" s="16"/>
    </row>
    <row r="5" spans="2:8" ht="15.75" x14ac:dyDescent="0.25">
      <c r="B5" s="218" t="s">
        <v>161</v>
      </c>
      <c r="C5" s="16"/>
      <c r="D5" s="16"/>
      <c r="E5" s="16"/>
      <c r="F5" s="16"/>
      <c r="G5" s="16"/>
      <c r="H5" s="16"/>
    </row>
    <row r="6" spans="2:8" ht="15.75" x14ac:dyDescent="0.25">
      <c r="B6" s="221" t="s">
        <v>163</v>
      </c>
      <c r="C6" s="329">
        <f>+'Lokalitet og kamera'!D29</f>
        <v>44311</v>
      </c>
      <c r="D6" s="16"/>
      <c r="E6" s="16"/>
      <c r="F6" s="16"/>
      <c r="G6" s="16"/>
      <c r="H6" s="16"/>
    </row>
    <row r="7" spans="2:8" ht="15.75" x14ac:dyDescent="0.25">
      <c r="B7" s="221" t="s">
        <v>164</v>
      </c>
      <c r="C7" s="223">
        <f ca="1">NOW()</f>
        <v>44334.858856018516</v>
      </c>
      <c r="D7" s="16"/>
      <c r="E7" s="16"/>
      <c r="F7" s="16"/>
      <c r="G7" s="16"/>
      <c r="H7" s="16"/>
    </row>
    <row r="8" spans="2:8" ht="15.75" x14ac:dyDescent="0.25">
      <c r="B8" s="16"/>
      <c r="C8" s="16"/>
      <c r="D8" s="16"/>
      <c r="E8" s="16"/>
      <c r="F8" s="16"/>
      <c r="G8" s="16"/>
      <c r="H8" s="16"/>
    </row>
    <row r="9" spans="2:8" ht="15.75" x14ac:dyDescent="0.25">
      <c r="B9" s="219" t="s">
        <v>162</v>
      </c>
      <c r="C9" s="219" t="s">
        <v>9</v>
      </c>
      <c r="D9" s="219" t="s">
        <v>10</v>
      </c>
      <c r="E9" s="219" t="s">
        <v>16</v>
      </c>
      <c r="F9" s="219" t="s">
        <v>6</v>
      </c>
      <c r="G9" s="219" t="s">
        <v>7</v>
      </c>
      <c r="H9" s="219" t="s">
        <v>8</v>
      </c>
    </row>
    <row r="10" spans="2:8" ht="15.75" x14ac:dyDescent="0.25">
      <c r="B10" s="330">
        <v>44317</v>
      </c>
      <c r="C10" s="220">
        <f>MAX('Maj21'!N53)</f>
        <v>1</v>
      </c>
      <c r="D10" s="220">
        <f>MAX('Maj21'!O53)</f>
        <v>3</v>
      </c>
      <c r="E10" s="220">
        <f>MAX('Maj21'!P53)</f>
        <v>1</v>
      </c>
      <c r="F10" s="220">
        <f>MAX('Maj21'!Q53)</f>
        <v>1</v>
      </c>
      <c r="G10" s="220">
        <f>MAX('Maj21'!R53)</f>
        <v>1</v>
      </c>
      <c r="H10" s="220">
        <f>MAX('Maj21'!S53)</f>
        <v>2</v>
      </c>
    </row>
    <row r="11" spans="2:8" ht="15.75" x14ac:dyDescent="0.25">
      <c r="B11" s="330">
        <v>44348</v>
      </c>
      <c r="C11" s="220">
        <f>MAX(Juni21!N53)</f>
        <v>1</v>
      </c>
      <c r="D11" s="220">
        <f>MAX(Juni21!O53)</f>
        <v>3</v>
      </c>
      <c r="E11" s="220">
        <f>MAX(Juni21!P53)</f>
        <v>2</v>
      </c>
      <c r="F11" s="220">
        <f>MAX(Juni21!Q53)</f>
        <v>1</v>
      </c>
      <c r="G11" s="220">
        <f>MAX(Juni21!R53)</f>
        <v>3</v>
      </c>
      <c r="H11" s="220">
        <f>MAX(Juni21!S53)</f>
        <v>0</v>
      </c>
    </row>
    <row r="12" spans="2:8" ht="15.75" x14ac:dyDescent="0.25">
      <c r="B12" s="330">
        <v>44378</v>
      </c>
      <c r="C12" s="220">
        <f>MAX(Juli21!N53)</f>
        <v>1</v>
      </c>
      <c r="D12" s="220">
        <f>MAX(Juli21!O53)</f>
        <v>3</v>
      </c>
      <c r="E12" s="220">
        <f>MAX(Juli21!P53)</f>
        <v>0</v>
      </c>
      <c r="F12" s="220">
        <f>MAX(Juli21!Q53)</f>
        <v>0</v>
      </c>
      <c r="G12" s="220">
        <f>MAX(Juli21!R53)</f>
        <v>0</v>
      </c>
      <c r="H12" s="220">
        <f>MAX(Juli21!S53)</f>
        <v>0</v>
      </c>
    </row>
    <row r="13" spans="2:8" ht="15.75" x14ac:dyDescent="0.25">
      <c r="B13" s="330">
        <v>44409</v>
      </c>
      <c r="C13" s="220">
        <f>MAX('Aug21'!N53)</f>
        <v>1</v>
      </c>
      <c r="D13" s="220">
        <f>MAX('Aug21'!O53)</f>
        <v>3</v>
      </c>
      <c r="E13" s="220">
        <f>MAX('Aug21'!P53)</f>
        <v>0</v>
      </c>
      <c r="F13" s="220">
        <f>MAX('Aug21'!Q53)</f>
        <v>0</v>
      </c>
      <c r="G13" s="220">
        <f>MAX('Aug21'!R53)</f>
        <v>0</v>
      </c>
      <c r="H13" s="220">
        <f>MAX('Aug21'!S53)</f>
        <v>0</v>
      </c>
    </row>
    <row r="14" spans="2:8" ht="15.75" x14ac:dyDescent="0.25">
      <c r="B14" s="330">
        <v>44440</v>
      </c>
      <c r="C14" s="220">
        <f>MAX(Sept21!N53)</f>
        <v>1</v>
      </c>
      <c r="D14" s="220">
        <f>MAX(Sept21!O53)</f>
        <v>3</v>
      </c>
      <c r="E14" s="220">
        <f>MAX(Sept21!P53)</f>
        <v>0</v>
      </c>
      <c r="F14" s="220">
        <f>MAX(Sept21!Q53)</f>
        <v>0</v>
      </c>
      <c r="G14" s="220">
        <f>MAX(Sept21!R53)</f>
        <v>0</v>
      </c>
      <c r="H14" s="220">
        <f>MAX(Sept21!S53)</f>
        <v>2</v>
      </c>
    </row>
    <row r="15" spans="2:8" ht="15.75" x14ac:dyDescent="0.25">
      <c r="B15" s="330">
        <v>44470</v>
      </c>
      <c r="C15" s="220">
        <f>MAX('Okt21'!N53)</f>
        <v>1</v>
      </c>
      <c r="D15" s="220">
        <f>MAX('Okt21'!O53)</f>
        <v>3</v>
      </c>
      <c r="E15" s="220">
        <f>MAX('Okt21'!P53)</f>
        <v>0</v>
      </c>
      <c r="F15" s="220">
        <f>MAX('Okt21'!Q53)</f>
        <v>2</v>
      </c>
      <c r="G15" s="220">
        <f>MAX('Okt21'!R53)</f>
        <v>0</v>
      </c>
      <c r="H15" s="220">
        <f>MAX('Okt21'!S53)</f>
        <v>0</v>
      </c>
    </row>
    <row r="16" spans="2:8" ht="15.75" x14ac:dyDescent="0.25">
      <c r="B16" s="330">
        <v>44501</v>
      </c>
      <c r="C16" s="220">
        <f>MAX('Nov21'!N53)</f>
        <v>1</v>
      </c>
      <c r="D16" s="220">
        <f>MAX('Nov21'!O53)</f>
        <v>3</v>
      </c>
      <c r="E16" s="220">
        <f>MAX('Nov21'!P53)</f>
        <v>0</v>
      </c>
      <c r="F16" s="220">
        <f>MAX('Nov21'!Q53)</f>
        <v>0</v>
      </c>
      <c r="G16" s="220">
        <f>MAX('Nov21'!R53)</f>
        <v>0</v>
      </c>
      <c r="H16" s="220">
        <f>MAX('Nov21'!S53)</f>
        <v>0</v>
      </c>
    </row>
    <row r="17" spans="2:8" ht="15.75" x14ac:dyDescent="0.25">
      <c r="B17" s="330">
        <v>44531</v>
      </c>
      <c r="C17" s="220">
        <f>MAX('Dec21'!N53)</f>
        <v>1</v>
      </c>
      <c r="D17" s="220">
        <f>MAX('Dec21'!O53)</f>
        <v>3</v>
      </c>
      <c r="E17" s="220">
        <f>MAX('Dec21'!P53)</f>
        <v>0</v>
      </c>
      <c r="F17" s="220">
        <f>MAX('Dec21'!Q53)</f>
        <v>0</v>
      </c>
      <c r="G17" s="220">
        <f>MAX('Dec21'!R53)</f>
        <v>0</v>
      </c>
      <c r="H17" s="220">
        <f>MAX('Dec21'!S53)</f>
        <v>0</v>
      </c>
    </row>
    <row r="18" spans="2:8" ht="15.75" x14ac:dyDescent="0.25">
      <c r="B18" s="330">
        <v>44562</v>
      </c>
      <c r="C18" s="220">
        <f>MAX('Jan22'!$N$53)</f>
        <v>1</v>
      </c>
      <c r="D18" s="220">
        <f>MAX('Jan22'!$N$53)</f>
        <v>1</v>
      </c>
      <c r="E18" s="220">
        <f>MAX('Jan22'!$N$53)</f>
        <v>1</v>
      </c>
      <c r="F18" s="220">
        <f>MAX('Jan22'!$N$53)</f>
        <v>1</v>
      </c>
      <c r="G18" s="220">
        <f>MAX('Jan22'!$N$53)</f>
        <v>1</v>
      </c>
      <c r="H18" s="220">
        <f>MAX('Jan22'!$N$53)</f>
        <v>1</v>
      </c>
    </row>
    <row r="19" spans="2:8" ht="15.75" x14ac:dyDescent="0.25">
      <c r="B19" s="330">
        <v>44593</v>
      </c>
      <c r="C19" s="220">
        <f>MAX('Feb22'!N53)</f>
        <v>1</v>
      </c>
      <c r="D19" s="220">
        <f>MAX('Feb22'!O53)</f>
        <v>3</v>
      </c>
      <c r="E19" s="220">
        <f>MAX('Feb22'!P53)</f>
        <v>0</v>
      </c>
      <c r="F19" s="220">
        <f>MAX('Feb22'!Q53)</f>
        <v>0</v>
      </c>
      <c r="G19" s="220">
        <f>MAX('Feb22'!R53)</f>
        <v>0</v>
      </c>
      <c r="H19" s="220">
        <f>MAX('Feb22'!S53)</f>
        <v>0</v>
      </c>
    </row>
    <row r="20" spans="2:8" ht="15.75" x14ac:dyDescent="0.25">
      <c r="B20" s="330">
        <v>44621</v>
      </c>
      <c r="C20" s="220">
        <f>MAX('Mar22'!N53)</f>
        <v>1</v>
      </c>
      <c r="D20" s="220">
        <f>MAX('Mar22'!O53)</f>
        <v>3</v>
      </c>
      <c r="E20" s="220">
        <f>MAX('Mar22'!P53)</f>
        <v>0</v>
      </c>
      <c r="F20" s="220">
        <f>MAX('Mar22'!Q53)</f>
        <v>0</v>
      </c>
      <c r="G20" s="220">
        <f>MAX('Mar22'!R53)</f>
        <v>0</v>
      </c>
      <c r="H20" s="220">
        <f>MAX('Mar22'!S53)</f>
        <v>0</v>
      </c>
    </row>
    <row r="21" spans="2:8" ht="15.75" x14ac:dyDescent="0.25">
      <c r="B21" s="330">
        <v>44652</v>
      </c>
      <c r="C21" s="220">
        <f>MAX('Apr22'!N53)</f>
        <v>1</v>
      </c>
      <c r="D21" s="220">
        <f>MAX('Apr22'!O53)</f>
        <v>3</v>
      </c>
      <c r="E21" s="220">
        <f>MAX('Apr22'!P53)</f>
        <v>0</v>
      </c>
      <c r="F21" s="220">
        <f>MAX('Apr22'!Q53)</f>
        <v>0</v>
      </c>
      <c r="G21" s="220">
        <f>MAX('Apr22'!R53)</f>
        <v>0</v>
      </c>
      <c r="H21" s="220">
        <f>MAX('Apr22'!S53)</f>
        <v>0</v>
      </c>
    </row>
    <row r="22" spans="2:8" ht="15.75" x14ac:dyDescent="0.25">
      <c r="B22" s="330">
        <v>44682</v>
      </c>
      <c r="C22" s="331">
        <f>MAX('Maj22'!N53)</f>
        <v>1</v>
      </c>
      <c r="D22" s="331">
        <f>MAX('Maj22'!O53)</f>
        <v>3</v>
      </c>
      <c r="E22" s="331">
        <f>MAX('Maj22'!P53)</f>
        <v>0</v>
      </c>
      <c r="F22" s="331">
        <f>MAX('Maj22'!Q53)</f>
        <v>0</v>
      </c>
      <c r="G22" s="331">
        <f>MAX('Maj22'!R53)</f>
        <v>0</v>
      </c>
      <c r="H22" s="331">
        <f>MAX('Maj22'!S53)</f>
        <v>0</v>
      </c>
    </row>
    <row r="23" spans="2:8" ht="15.75" x14ac:dyDescent="0.25">
      <c r="B23" s="330">
        <v>44713</v>
      </c>
      <c r="C23" s="331">
        <f>MAX(Juni22!N53)</f>
        <v>1</v>
      </c>
      <c r="D23" s="331">
        <f>MAX(Juni22!O53)</f>
        <v>3</v>
      </c>
      <c r="E23" s="331">
        <f>MAX(Juni22!P53)</f>
        <v>0</v>
      </c>
      <c r="F23" s="331">
        <f>MAX(Juni22!Q53)</f>
        <v>0</v>
      </c>
      <c r="G23" s="331">
        <f>MAX(Juni22!R53)</f>
        <v>0</v>
      </c>
      <c r="H23" s="331">
        <f>MAX(Juni22!S53)</f>
        <v>0</v>
      </c>
    </row>
    <row r="24" spans="2:8" ht="15.75" x14ac:dyDescent="0.25">
      <c r="B24" s="330">
        <v>44743</v>
      </c>
      <c r="C24" s="220">
        <f>MAX(Juli22!N53)</f>
        <v>1</v>
      </c>
      <c r="D24" s="220">
        <f>MAX(Juli22!O53)</f>
        <v>3</v>
      </c>
      <c r="E24" s="220">
        <f>MAX(Juli22!P53)</f>
        <v>0</v>
      </c>
      <c r="F24" s="220">
        <f>MAX(Juli22!Q53)</f>
        <v>0</v>
      </c>
      <c r="G24" s="220">
        <f>MAX(Juli22!R53)</f>
        <v>0</v>
      </c>
      <c r="H24" s="220">
        <f>MAX(Juli22!S53)</f>
        <v>0</v>
      </c>
    </row>
    <row r="25" spans="2:8" ht="15.75" x14ac:dyDescent="0.25">
      <c r="B25" s="224" t="s">
        <v>160</v>
      </c>
      <c r="C25" s="224">
        <f t="shared" ref="C25:H25" si="0">MAX(C10:C21)</f>
        <v>1</v>
      </c>
      <c r="D25" s="224">
        <f t="shared" si="0"/>
        <v>3</v>
      </c>
      <c r="E25" s="224">
        <f t="shared" si="0"/>
        <v>2</v>
      </c>
      <c r="F25" s="224">
        <f t="shared" si="0"/>
        <v>2</v>
      </c>
      <c r="G25" s="224">
        <f t="shared" si="0"/>
        <v>3</v>
      </c>
      <c r="H25" s="224">
        <f t="shared" si="0"/>
        <v>2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workbookViewId="0">
      <selection activeCell="G21" sqref="G21"/>
    </sheetView>
  </sheetViews>
  <sheetFormatPr defaultRowHeight="15" x14ac:dyDescent="0.25"/>
  <cols>
    <col min="2" max="2" width="40.28515625" customWidth="1"/>
    <col min="3" max="3" width="91" customWidth="1"/>
    <col min="4" max="4" width="10.28515625" customWidth="1"/>
    <col min="5" max="5" width="10.140625" customWidth="1"/>
    <col min="6" max="6" width="6.7109375" customWidth="1"/>
    <col min="7" max="7" width="13.5703125" customWidth="1"/>
    <col min="8" max="8" width="13.42578125" customWidth="1"/>
    <col min="9" max="9" width="69.140625" customWidth="1"/>
  </cols>
  <sheetData>
    <row r="1" spans="2:17" x14ac:dyDescent="0.25">
      <c r="B1" t="s">
        <v>130</v>
      </c>
    </row>
    <row r="2" spans="2:17" ht="30" customHeight="1" x14ac:dyDescent="0.35">
      <c r="B2" s="190" t="str">
        <f>+'Lokalitet og kamera'!D14</f>
        <v>Brandstrup Bæk</v>
      </c>
      <c r="C2" s="191" t="str">
        <f>+'Lokalitet og kamera'!D15</f>
        <v>Ca. 50 m opstrøms Teglværksvej i Ulstrup</v>
      </c>
      <c r="D2" s="22"/>
      <c r="E2" s="2"/>
      <c r="F2" s="46"/>
      <c r="G2" s="2"/>
      <c r="Q2" t="s">
        <v>73</v>
      </c>
    </row>
    <row r="3" spans="2:17" ht="30" customHeight="1" x14ac:dyDescent="0.35">
      <c r="B3" s="192" t="s">
        <v>89</v>
      </c>
      <c r="C3" s="193">
        <f>+'Lokalitet og kamera'!D17</f>
        <v>15</v>
      </c>
      <c r="D3" s="22"/>
      <c r="E3" s="2"/>
      <c r="F3" s="46"/>
      <c r="G3" s="2"/>
      <c r="Q3" t="s">
        <v>74</v>
      </c>
    </row>
    <row r="4" spans="2:17" ht="30" customHeight="1" x14ac:dyDescent="0.35">
      <c r="B4" s="192" t="s">
        <v>91</v>
      </c>
      <c r="C4" s="193">
        <f>+'Lokalitet og kamera'!D23</f>
        <v>0</v>
      </c>
      <c r="D4" s="22"/>
      <c r="E4" s="2"/>
      <c r="F4" s="46"/>
      <c r="G4" s="2"/>
    </row>
    <row r="5" spans="2:17" ht="30" customHeight="1" x14ac:dyDescent="0.35">
      <c r="B5" s="6"/>
      <c r="D5" s="22"/>
      <c r="E5" s="2"/>
      <c r="F5" s="46"/>
      <c r="G5" s="2"/>
    </row>
    <row r="6" spans="2:17" ht="21" x14ac:dyDescent="0.35">
      <c r="B6" s="6" t="s">
        <v>90</v>
      </c>
      <c r="C6" s="1"/>
    </row>
    <row r="7" spans="2:17" ht="30" customHeight="1" thickBot="1" x14ac:dyDescent="0.35">
      <c r="B7" s="78" t="s">
        <v>12</v>
      </c>
      <c r="C7" s="323" t="s">
        <v>168</v>
      </c>
    </row>
    <row r="8" spans="2:17" ht="30" customHeight="1" thickBot="1" x14ac:dyDescent="0.35">
      <c r="B8" s="78" t="s">
        <v>32</v>
      </c>
      <c r="C8" s="323" t="s">
        <v>156</v>
      </c>
    </row>
    <row r="9" spans="2:17" ht="30" customHeight="1" thickBot="1" x14ac:dyDescent="0.35">
      <c r="B9" s="78" t="s">
        <v>13</v>
      </c>
      <c r="C9" s="324">
        <v>21685643</v>
      </c>
    </row>
    <row r="10" spans="2:17" ht="30" customHeight="1" thickBot="1" x14ac:dyDescent="0.35">
      <c r="B10" s="78" t="s">
        <v>14</v>
      </c>
      <c r="C10" s="323" t="s">
        <v>15</v>
      </c>
    </row>
    <row r="11" spans="2:17" ht="30" customHeight="1" x14ac:dyDescent="0.3">
      <c r="B11" s="78" t="s">
        <v>110</v>
      </c>
      <c r="C11" s="325" t="s">
        <v>169</v>
      </c>
    </row>
    <row r="12" spans="2:17" ht="18.75" x14ac:dyDescent="0.3">
      <c r="C12" s="17"/>
    </row>
    <row r="13" spans="2:17" ht="30" customHeight="1" thickBot="1" x14ac:dyDescent="0.35">
      <c r="B13" s="78" t="str">
        <f>+B7</f>
        <v>Navn</v>
      </c>
      <c r="C13" s="323"/>
    </row>
    <row r="14" spans="2:17" ht="30" customHeight="1" thickBot="1" x14ac:dyDescent="0.35">
      <c r="B14" s="78" t="s">
        <v>32</v>
      </c>
      <c r="C14" s="323"/>
    </row>
    <row r="15" spans="2:17" ht="30" customHeight="1" thickBot="1" x14ac:dyDescent="0.35">
      <c r="B15" s="78" t="str">
        <f t="shared" ref="B15:B17" si="0">+B9</f>
        <v>Evt. tlf</v>
      </c>
      <c r="C15" s="324"/>
    </row>
    <row r="16" spans="2:17" ht="30" customHeight="1" thickBot="1" x14ac:dyDescent="0.35">
      <c r="B16" s="78" t="str">
        <f t="shared" si="0"/>
        <v>Evt. mail</v>
      </c>
      <c r="C16" s="323"/>
    </row>
    <row r="17" spans="2:3" ht="30" customHeight="1" x14ac:dyDescent="0.3">
      <c r="B17" s="78" t="str">
        <f t="shared" si="0"/>
        <v>Evt. forening eller andet</v>
      </c>
      <c r="C17" s="325"/>
    </row>
    <row r="18" spans="2:3" ht="18.75" x14ac:dyDescent="0.3">
      <c r="C18" s="17"/>
    </row>
    <row r="19" spans="2:3" ht="30" customHeight="1" thickBot="1" x14ac:dyDescent="0.35">
      <c r="B19" s="78" t="str">
        <f>+B13</f>
        <v>Navn</v>
      </c>
      <c r="C19" s="323"/>
    </row>
    <row r="20" spans="2:3" ht="30" customHeight="1" thickBot="1" x14ac:dyDescent="0.35">
      <c r="B20" s="78" t="s">
        <v>32</v>
      </c>
      <c r="C20" s="323"/>
    </row>
    <row r="21" spans="2:3" ht="30" customHeight="1" thickBot="1" x14ac:dyDescent="0.35">
      <c r="B21" s="78" t="str">
        <f t="shared" ref="B21:B23" si="1">+B15</f>
        <v>Evt. tlf</v>
      </c>
      <c r="C21" s="324"/>
    </row>
    <row r="22" spans="2:3" ht="30" customHeight="1" thickBot="1" x14ac:dyDescent="0.35">
      <c r="B22" s="78" t="str">
        <f t="shared" si="1"/>
        <v>Evt. mail</v>
      </c>
      <c r="C22" s="323"/>
    </row>
    <row r="23" spans="2:3" ht="30" customHeight="1" x14ac:dyDescent="0.3">
      <c r="B23" s="78" t="str">
        <f t="shared" si="1"/>
        <v>Evt. forening eller andet</v>
      </c>
      <c r="C23" s="325"/>
    </row>
    <row r="24" spans="2:3" ht="18.75" x14ac:dyDescent="0.3">
      <c r="C24" s="17"/>
    </row>
    <row r="25" spans="2:3" ht="30" customHeight="1" thickBot="1" x14ac:dyDescent="0.35">
      <c r="B25" s="78" t="str">
        <f>+B19</f>
        <v>Navn</v>
      </c>
      <c r="C25" s="323"/>
    </row>
    <row r="26" spans="2:3" ht="30" customHeight="1" thickBot="1" x14ac:dyDescent="0.35">
      <c r="B26" s="78" t="s">
        <v>32</v>
      </c>
      <c r="C26" s="323"/>
    </row>
    <row r="27" spans="2:3" ht="30" customHeight="1" thickBot="1" x14ac:dyDescent="0.35">
      <c r="B27" s="78" t="str">
        <f t="shared" ref="B27:B29" si="2">+B21</f>
        <v>Evt. tlf</v>
      </c>
      <c r="C27" s="324"/>
    </row>
    <row r="28" spans="2:3" ht="30" customHeight="1" thickBot="1" x14ac:dyDescent="0.35">
      <c r="B28" s="78" t="str">
        <f t="shared" si="2"/>
        <v>Evt. mail</v>
      </c>
      <c r="C28" s="323"/>
    </row>
    <row r="29" spans="2:3" ht="30" customHeight="1" x14ac:dyDescent="0.3">
      <c r="B29" s="78" t="str">
        <f t="shared" si="2"/>
        <v>Evt. forening eller andet</v>
      </c>
      <c r="C29" s="325"/>
    </row>
  </sheetData>
  <sheetProtection sheet="1" objects="1" scenarios="1"/>
  <protectedRanges>
    <protectedRange sqref="C25:C29" name="Område4"/>
    <protectedRange sqref="C19:C23" name="Område3"/>
    <protectedRange sqref="C13:C17" name="Område2"/>
    <protectedRange sqref="C7:C11" name="Område1"/>
  </protectedRange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E43" zoomScaleNormal="100" workbookViewId="0">
      <selection activeCell="F77" sqref="F77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278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2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132</v>
      </c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 t="s">
        <v>156</v>
      </c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279"/>
      <c r="E16" s="280"/>
      <c r="F16" s="281"/>
      <c r="G16" s="282"/>
      <c r="H16" s="283"/>
      <c r="I16" s="284" t="s">
        <v>190</v>
      </c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89"/>
      <c r="E17" s="290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89"/>
      <c r="E18" s="290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89"/>
      <c r="E19" s="290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89"/>
      <c r="E20" s="290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89"/>
      <c r="E21" s="290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89"/>
      <c r="E22" s="290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 t="s">
        <v>156</v>
      </c>
      <c r="D23" s="289"/>
      <c r="E23" s="290" t="s">
        <v>31</v>
      </c>
      <c r="F23" s="291" t="s">
        <v>31</v>
      </c>
      <c r="G23" s="292" t="s">
        <v>31</v>
      </c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89"/>
      <c r="E24" s="290"/>
      <c r="F24" s="291"/>
      <c r="G24" s="292" t="s">
        <v>31</v>
      </c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89"/>
      <c r="E25" s="290"/>
      <c r="F25" s="291"/>
      <c r="G25" s="292" t="s">
        <v>31</v>
      </c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89"/>
      <c r="E26" s="290"/>
      <c r="F26" s="291"/>
      <c r="G26" s="292" t="s">
        <v>31</v>
      </c>
      <c r="H26" s="293"/>
      <c r="I26" s="294"/>
      <c r="J26" s="289">
        <v>2</v>
      </c>
      <c r="K26" s="290" t="s">
        <v>31</v>
      </c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89"/>
      <c r="E27" s="290"/>
      <c r="F27" s="291"/>
      <c r="G27" s="292" t="s">
        <v>31</v>
      </c>
      <c r="H27" s="293"/>
      <c r="I27" s="294"/>
      <c r="J27" s="289">
        <v>3</v>
      </c>
      <c r="K27" s="290" t="s">
        <v>31</v>
      </c>
      <c r="L27" s="294"/>
      <c r="M27" s="291"/>
      <c r="N27" s="292"/>
      <c r="O27" s="295"/>
      <c r="P27" s="295">
        <v>1</v>
      </c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89"/>
      <c r="E28" s="290"/>
      <c r="F28" s="291"/>
      <c r="G28" s="292" t="s">
        <v>31</v>
      </c>
      <c r="H28" s="293"/>
      <c r="I28" s="294"/>
      <c r="J28" s="289">
        <v>1</v>
      </c>
      <c r="K28" s="290" t="s">
        <v>31</v>
      </c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89"/>
      <c r="E29" s="290"/>
      <c r="F29" s="291"/>
      <c r="G29" s="292" t="s">
        <v>31</v>
      </c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89"/>
      <c r="E30" s="290"/>
      <c r="F30" s="291"/>
      <c r="G30" s="292" t="s">
        <v>31</v>
      </c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89"/>
      <c r="E31" s="290"/>
      <c r="F31" s="291"/>
      <c r="G31" s="292" t="s">
        <v>31</v>
      </c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89"/>
      <c r="E32" s="290"/>
      <c r="F32" s="291"/>
      <c r="G32" s="292" t="s">
        <v>31</v>
      </c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89"/>
      <c r="E33" s="290"/>
      <c r="F33" s="291"/>
      <c r="G33" s="292" t="s">
        <v>31</v>
      </c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89"/>
      <c r="E34" s="290"/>
      <c r="F34" s="291"/>
      <c r="G34" s="292" t="s">
        <v>31</v>
      </c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89"/>
      <c r="E35" s="290"/>
      <c r="F35" s="291"/>
      <c r="G35" s="292" t="s">
        <v>31</v>
      </c>
      <c r="H35" s="293"/>
      <c r="I35" s="294"/>
      <c r="J35" s="289">
        <v>1</v>
      </c>
      <c r="K35" s="290"/>
      <c r="L35" s="294"/>
      <c r="M35" s="291"/>
      <c r="N35" s="292"/>
      <c r="O35" s="295"/>
      <c r="P35" s="295"/>
      <c r="Q35" s="295"/>
      <c r="R35" s="295"/>
      <c r="S35" s="295">
        <v>2</v>
      </c>
      <c r="T35" s="289"/>
      <c r="U35" s="296"/>
    </row>
    <row r="36" spans="2:21" ht="24" customHeight="1" x14ac:dyDescent="0.3">
      <c r="B36" s="53">
        <v>21</v>
      </c>
      <c r="C36" s="289"/>
      <c r="D36" s="289"/>
      <c r="E36" s="290"/>
      <c r="F36" s="291"/>
      <c r="G36" s="292" t="s">
        <v>31</v>
      </c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89"/>
      <c r="E37" s="290"/>
      <c r="F37" s="291"/>
      <c r="G37" s="292" t="s">
        <v>31</v>
      </c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89"/>
      <c r="E38" s="290"/>
      <c r="F38" s="291" t="s">
        <v>31</v>
      </c>
      <c r="G38" s="292" t="s">
        <v>31</v>
      </c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89"/>
      <c r="E39" s="290"/>
      <c r="F39" s="291"/>
      <c r="G39" s="292" t="s">
        <v>31</v>
      </c>
      <c r="H39" s="293"/>
      <c r="I39" s="294"/>
      <c r="J39" s="289">
        <v>1</v>
      </c>
      <c r="K39" s="290"/>
      <c r="L39" s="294"/>
      <c r="M39" s="291"/>
      <c r="N39" s="292"/>
      <c r="O39" s="295"/>
      <c r="P39" s="295"/>
      <c r="Q39" s="295">
        <v>1</v>
      </c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89"/>
      <c r="E40" s="290"/>
      <c r="F40" s="291"/>
      <c r="G40" s="292" t="s">
        <v>31</v>
      </c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89"/>
      <c r="E41" s="290"/>
      <c r="F41" s="291"/>
      <c r="G41" s="292" t="s">
        <v>31</v>
      </c>
      <c r="H41" s="293"/>
      <c r="I41" s="294"/>
      <c r="J41" s="289">
        <v>1</v>
      </c>
      <c r="K41" s="290"/>
      <c r="L41" s="294"/>
      <c r="M41" s="291"/>
      <c r="N41" s="292"/>
      <c r="O41" s="295"/>
      <c r="P41" s="295"/>
      <c r="Q41" s="295"/>
      <c r="R41" s="295">
        <v>1</v>
      </c>
      <c r="S41" s="295"/>
      <c r="T41" s="289"/>
      <c r="U41" s="296"/>
    </row>
    <row r="42" spans="2:21" ht="24" customHeight="1" x14ac:dyDescent="0.3">
      <c r="B42" s="53">
        <v>27</v>
      </c>
      <c r="C42" s="289"/>
      <c r="D42" s="289"/>
      <c r="E42" s="290"/>
      <c r="F42" s="291"/>
      <c r="G42" s="292" t="s">
        <v>31</v>
      </c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89"/>
      <c r="E43" s="290"/>
      <c r="F43" s="291"/>
      <c r="G43" s="292" t="s">
        <v>31</v>
      </c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297"/>
      <c r="E44" s="298"/>
      <c r="F44" s="299"/>
      <c r="G44" s="300" t="s">
        <v>31</v>
      </c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89"/>
      <c r="E45" s="290"/>
      <c r="F45" s="291"/>
      <c r="G45" s="292" t="s">
        <v>31</v>
      </c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>
        <v>31</v>
      </c>
      <c r="C46" s="305"/>
      <c r="D46" s="305"/>
      <c r="E46" s="306"/>
      <c r="F46" s="307"/>
      <c r="G46" s="308" t="s">
        <v>31</v>
      </c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89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Maj 2021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215">
        <f t="shared" ref="N53:S53" si="0">MAX(N16:N46)</f>
        <v>1</v>
      </c>
      <c r="O53" s="133">
        <f t="shared" si="0"/>
        <v>3</v>
      </c>
      <c r="P53" s="133">
        <f t="shared" si="0"/>
        <v>1</v>
      </c>
      <c r="Q53" s="133">
        <f t="shared" si="0"/>
        <v>1</v>
      </c>
      <c r="R53" s="133">
        <f t="shared" si="0"/>
        <v>1</v>
      </c>
      <c r="S53" s="213">
        <f t="shared" si="0"/>
        <v>2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1</v>
      </c>
      <c r="Q54" s="207">
        <f t="shared" si="1"/>
        <v>1</v>
      </c>
      <c r="R54" s="207">
        <f t="shared" si="1"/>
        <v>1</v>
      </c>
      <c r="S54" s="217">
        <f t="shared" si="1"/>
        <v>1</v>
      </c>
      <c r="U54" s="187" t="s">
        <v>104</v>
      </c>
    </row>
    <row r="55" spans="2:21" ht="16.5" thickBot="1" x14ac:dyDescent="0.3">
      <c r="E55" s="109">
        <f>COUNTA(E16:E46)</f>
        <v>1</v>
      </c>
      <c r="F55" s="110">
        <f>COUNTA(F16:F46)</f>
        <v>2</v>
      </c>
      <c r="G55" s="144">
        <f>COUNTA(G16:G46)</f>
        <v>24</v>
      </c>
      <c r="H55" s="145"/>
      <c r="I55" s="142">
        <f>COUNTA(J16:J46)</f>
        <v>6</v>
      </c>
      <c r="J55" s="111">
        <f>SUM(J16:J46)</f>
        <v>9</v>
      </c>
      <c r="K55" s="106" t="s">
        <v>116</v>
      </c>
      <c r="L55" s="107"/>
      <c r="M55" s="108"/>
      <c r="N55" s="216">
        <f t="shared" ref="N55:S55" si="2">COUNTA(N16:N46)/$G$55*100</f>
        <v>4.1666666666666661</v>
      </c>
      <c r="O55" s="208">
        <f t="shared" si="2"/>
        <v>4.1666666666666661</v>
      </c>
      <c r="P55" s="208">
        <f t="shared" si="2"/>
        <v>4.1666666666666661</v>
      </c>
      <c r="Q55" s="208">
        <f t="shared" si="2"/>
        <v>4.1666666666666661</v>
      </c>
      <c r="R55" s="208">
        <f t="shared" si="2"/>
        <v>4.1666666666666661</v>
      </c>
      <c r="S55" s="214">
        <f t="shared" si="2"/>
        <v>4.1666666666666661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K15 L15 M15" name="Område1"/>
  </protectedRanges>
  <pageMargins left="0.25" right="0.25" top="0.75" bottom="0.75" header="0.3" footer="0.3"/>
  <pageSetup scale="3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F45" zoomScaleNormal="100" workbookViewId="0">
      <selection activeCell="T85" sqref="T85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2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136</v>
      </c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326"/>
      <c r="E16" s="327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94"/>
      <c r="E17" s="292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94"/>
      <c r="E18" s="292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94"/>
      <c r="E19" s="292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94"/>
      <c r="E20" s="292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94"/>
      <c r="E21" s="292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94"/>
      <c r="E22" s="292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94"/>
      <c r="E23" s="292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94"/>
      <c r="E24" s="292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94"/>
      <c r="E25" s="292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94"/>
      <c r="E26" s="292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>
        <v>2</v>
      </c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94"/>
      <c r="E27" s="292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>
        <v>1</v>
      </c>
      <c r="Q27" s="295">
        <v>1</v>
      </c>
      <c r="R27" s="295">
        <v>3</v>
      </c>
      <c r="S27" s="295"/>
      <c r="T27" s="289"/>
      <c r="U27" s="296"/>
    </row>
    <row r="28" spans="2:21" ht="24" customHeight="1" x14ac:dyDescent="0.3">
      <c r="B28" s="53">
        <v>13</v>
      </c>
      <c r="C28" s="289"/>
      <c r="D28" s="294"/>
      <c r="E28" s="292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94"/>
      <c r="E29" s="292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94"/>
      <c r="E30" s="292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94"/>
      <c r="E31" s="292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94"/>
      <c r="E32" s="292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94"/>
      <c r="E33" s="292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94"/>
      <c r="E34" s="292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94"/>
      <c r="E35" s="292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94"/>
      <c r="E36" s="292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94"/>
      <c r="E37" s="292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94"/>
      <c r="E38" s="292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94"/>
      <c r="E39" s="292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94"/>
      <c r="E40" s="292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94"/>
      <c r="E41" s="292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94"/>
      <c r="E42" s="292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94"/>
      <c r="E43" s="292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302"/>
      <c r="E44" s="300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90"/>
      <c r="E45" s="295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/>
      <c r="C46" s="305"/>
      <c r="D46" s="305"/>
      <c r="E46" s="311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48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Juni 2021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2</v>
      </c>
      <c r="Q53" s="133">
        <f t="shared" si="0"/>
        <v>1</v>
      </c>
      <c r="R53" s="133">
        <f t="shared" si="0"/>
        <v>3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2</v>
      </c>
      <c r="Q54" s="207">
        <f t="shared" si="1"/>
        <v>1</v>
      </c>
      <c r="R54" s="207">
        <f t="shared" si="1"/>
        <v>1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66.666666666666657</v>
      </c>
      <c r="Q55" s="208">
        <f t="shared" si="2"/>
        <v>33.333333333333329</v>
      </c>
      <c r="R55" s="208">
        <f t="shared" si="2"/>
        <v>33.333333333333329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M15 L15 K15" name="Område2"/>
    <protectedRange sqref="C16:U46 K15:M15" name="Datoer og initialer"/>
  </protectedRanges>
  <pageMargins left="0.25" right="0.25" top="0.75" bottom="0.75" header="0.3" footer="0.3"/>
  <pageSetup scale="3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A46" zoomScaleNormal="100" workbookViewId="0">
      <selection activeCell="R86" sqref="R86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2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137</v>
      </c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279"/>
      <c r="E16" s="280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89"/>
      <c r="E17" s="290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89"/>
      <c r="E18" s="290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89"/>
      <c r="E19" s="290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89"/>
      <c r="E20" s="290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89"/>
      <c r="E21" s="290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89"/>
      <c r="E22" s="290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89"/>
      <c r="E23" s="290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89"/>
      <c r="E24" s="290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89"/>
      <c r="E25" s="290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89"/>
      <c r="E26" s="290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89"/>
      <c r="E27" s="290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89"/>
      <c r="E28" s="290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89"/>
      <c r="E29" s="290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89"/>
      <c r="E30" s="290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89"/>
      <c r="E31" s="290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89"/>
      <c r="E32" s="290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89"/>
      <c r="E33" s="290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89"/>
      <c r="E34" s="290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89"/>
      <c r="E35" s="290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89"/>
      <c r="E36" s="290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89"/>
      <c r="E37" s="290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89"/>
      <c r="E38" s="290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89"/>
      <c r="E39" s="290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89"/>
      <c r="E40" s="290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89"/>
      <c r="E41" s="290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89"/>
      <c r="E42" s="290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89"/>
      <c r="E43" s="290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297"/>
      <c r="E44" s="298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89"/>
      <c r="E45" s="290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>
        <v>31</v>
      </c>
      <c r="C46" s="305"/>
      <c r="D46" s="305"/>
      <c r="E46" s="306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89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Juli 2021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M15 L15 K15" name="Område1"/>
  </protectedRanges>
  <pageMargins left="0.25" right="0.25" top="0.75" bottom="0.75" header="0.3" footer="0.3"/>
  <pageSetup scale="3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A50" zoomScaleNormal="100" workbookViewId="0">
      <selection activeCell="L92" sqref="L92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2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138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279"/>
      <c r="E16" s="280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89"/>
      <c r="E17" s="290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89"/>
      <c r="E18" s="290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89"/>
      <c r="E19" s="290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89"/>
      <c r="E20" s="290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89"/>
      <c r="E21" s="290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89"/>
      <c r="E22" s="290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89"/>
      <c r="E23" s="290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89"/>
      <c r="E24" s="290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89"/>
      <c r="E25" s="290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89"/>
      <c r="E26" s="290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89"/>
      <c r="E27" s="290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89"/>
      <c r="E28" s="290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/>
      <c r="T28" s="289"/>
      <c r="U28" s="296"/>
    </row>
    <row r="29" spans="2:21" ht="24" customHeight="1" x14ac:dyDescent="0.3">
      <c r="B29" s="53">
        <v>14</v>
      </c>
      <c r="C29" s="289"/>
      <c r="D29" s="289"/>
      <c r="E29" s="290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89"/>
      <c r="E30" s="290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89"/>
      <c r="E31" s="290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89"/>
      <c r="E32" s="290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89"/>
      <c r="E33" s="290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89"/>
      <c r="E34" s="290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89"/>
      <c r="E35" s="290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89"/>
      <c r="E36" s="290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89"/>
      <c r="E37" s="290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89"/>
      <c r="E38" s="290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89"/>
      <c r="E39" s="290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89"/>
      <c r="E40" s="290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89"/>
      <c r="E41" s="290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89"/>
      <c r="E42" s="290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89"/>
      <c r="E43" s="290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297"/>
      <c r="E44" s="298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89"/>
      <c r="E45" s="290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>
        <v>31</v>
      </c>
      <c r="C46" s="305"/>
      <c r="D46" s="305"/>
      <c r="E46" s="306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89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August 2021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0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M15 L15 K15" name="Område1"/>
  </protectedRanges>
  <pageMargins left="0.25" right="0.25" top="0.75" bottom="0.75" header="0.3" footer="0.3"/>
  <pageSetup scale="3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A46" zoomScaleNormal="100" workbookViewId="0">
      <selection activeCell="T52" sqref="T52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278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2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139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313"/>
      <c r="L15" s="313"/>
      <c r="M15" s="314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279"/>
      <c r="D16" s="326"/>
      <c r="E16" s="327"/>
      <c r="F16" s="281"/>
      <c r="G16" s="282"/>
      <c r="H16" s="283"/>
      <c r="I16" s="284"/>
      <c r="J16" s="279"/>
      <c r="K16" s="285"/>
      <c r="L16" s="284"/>
      <c r="M16" s="286"/>
      <c r="N16" s="282"/>
      <c r="O16" s="287"/>
      <c r="P16" s="287"/>
      <c r="Q16" s="287"/>
      <c r="R16" s="287"/>
      <c r="S16" s="287"/>
      <c r="T16" s="279"/>
      <c r="U16" s="288"/>
    </row>
    <row r="17" spans="2:21" ht="24" customHeight="1" x14ac:dyDescent="0.3">
      <c r="B17" s="53">
        <v>2</v>
      </c>
      <c r="C17" s="289"/>
      <c r="D17" s="294"/>
      <c r="E17" s="292"/>
      <c r="F17" s="291"/>
      <c r="G17" s="292"/>
      <c r="H17" s="293"/>
      <c r="I17" s="294"/>
      <c r="J17" s="289"/>
      <c r="K17" s="290"/>
      <c r="L17" s="294"/>
      <c r="M17" s="291"/>
      <c r="N17" s="292"/>
      <c r="O17" s="295"/>
      <c r="P17" s="295"/>
      <c r="Q17" s="295"/>
      <c r="R17" s="295"/>
      <c r="S17" s="295"/>
      <c r="T17" s="289"/>
      <c r="U17" s="296"/>
    </row>
    <row r="18" spans="2:21" ht="24" customHeight="1" x14ac:dyDescent="0.3">
      <c r="B18" s="53">
        <v>3</v>
      </c>
      <c r="C18" s="289"/>
      <c r="D18" s="294"/>
      <c r="E18" s="292"/>
      <c r="F18" s="291"/>
      <c r="G18" s="292"/>
      <c r="H18" s="293"/>
      <c r="I18" s="294"/>
      <c r="J18" s="289"/>
      <c r="K18" s="290"/>
      <c r="L18" s="294"/>
      <c r="M18" s="291"/>
      <c r="N18" s="292"/>
      <c r="O18" s="295"/>
      <c r="P18" s="295"/>
      <c r="Q18" s="295"/>
      <c r="R18" s="295"/>
      <c r="S18" s="295"/>
      <c r="T18" s="289"/>
      <c r="U18" s="296"/>
    </row>
    <row r="19" spans="2:21" ht="24" customHeight="1" x14ac:dyDescent="0.3">
      <c r="B19" s="53">
        <v>4</v>
      </c>
      <c r="C19" s="289"/>
      <c r="D19" s="294"/>
      <c r="E19" s="292"/>
      <c r="F19" s="291"/>
      <c r="G19" s="292"/>
      <c r="H19" s="293"/>
      <c r="I19" s="294"/>
      <c r="J19" s="289"/>
      <c r="K19" s="290"/>
      <c r="L19" s="294"/>
      <c r="M19" s="291"/>
      <c r="N19" s="292"/>
      <c r="O19" s="295"/>
      <c r="P19" s="295"/>
      <c r="Q19" s="295"/>
      <c r="R19" s="295"/>
      <c r="S19" s="295"/>
      <c r="T19" s="289"/>
      <c r="U19" s="296"/>
    </row>
    <row r="20" spans="2:21" ht="24" customHeight="1" x14ac:dyDescent="0.3">
      <c r="B20" s="53">
        <v>5</v>
      </c>
      <c r="C20" s="289"/>
      <c r="D20" s="294"/>
      <c r="E20" s="292"/>
      <c r="F20" s="291"/>
      <c r="G20" s="292"/>
      <c r="H20" s="293"/>
      <c r="I20" s="294"/>
      <c r="J20" s="289"/>
      <c r="K20" s="290"/>
      <c r="L20" s="294"/>
      <c r="M20" s="291"/>
      <c r="N20" s="292"/>
      <c r="O20" s="295"/>
      <c r="P20" s="295"/>
      <c r="Q20" s="295"/>
      <c r="R20" s="295"/>
      <c r="S20" s="295"/>
      <c r="T20" s="289"/>
      <c r="U20" s="296"/>
    </row>
    <row r="21" spans="2:21" ht="24" customHeight="1" x14ac:dyDescent="0.3">
      <c r="B21" s="53">
        <v>6</v>
      </c>
      <c r="C21" s="289"/>
      <c r="D21" s="294"/>
      <c r="E21" s="292"/>
      <c r="F21" s="291"/>
      <c r="G21" s="292"/>
      <c r="H21" s="293"/>
      <c r="I21" s="294"/>
      <c r="J21" s="289"/>
      <c r="K21" s="290"/>
      <c r="L21" s="294"/>
      <c r="M21" s="291"/>
      <c r="N21" s="292"/>
      <c r="O21" s="295"/>
      <c r="P21" s="295"/>
      <c r="Q21" s="295"/>
      <c r="R21" s="295"/>
      <c r="S21" s="295"/>
      <c r="T21" s="289"/>
      <c r="U21" s="296"/>
    </row>
    <row r="22" spans="2:21" ht="24" customHeight="1" x14ac:dyDescent="0.3">
      <c r="B22" s="53">
        <v>7</v>
      </c>
      <c r="C22" s="289"/>
      <c r="D22" s="294"/>
      <c r="E22" s="292"/>
      <c r="F22" s="291"/>
      <c r="G22" s="292"/>
      <c r="H22" s="293"/>
      <c r="I22" s="294"/>
      <c r="J22" s="289"/>
      <c r="K22" s="290"/>
      <c r="L22" s="294"/>
      <c r="M22" s="291"/>
      <c r="N22" s="292"/>
      <c r="O22" s="295"/>
      <c r="P22" s="295"/>
      <c r="Q22" s="295"/>
      <c r="R22" s="295"/>
      <c r="S22" s="295"/>
      <c r="T22" s="289"/>
      <c r="U22" s="296"/>
    </row>
    <row r="23" spans="2:21" ht="24" customHeight="1" x14ac:dyDescent="0.3">
      <c r="B23" s="53">
        <v>8</v>
      </c>
      <c r="C23" s="289"/>
      <c r="D23" s="294"/>
      <c r="E23" s="292"/>
      <c r="F23" s="291"/>
      <c r="G23" s="292"/>
      <c r="H23" s="293"/>
      <c r="I23" s="294"/>
      <c r="J23" s="289"/>
      <c r="K23" s="290"/>
      <c r="L23" s="294"/>
      <c r="M23" s="291"/>
      <c r="N23" s="292"/>
      <c r="O23" s="295"/>
      <c r="P23" s="295"/>
      <c r="Q23" s="295"/>
      <c r="R23" s="295"/>
      <c r="S23" s="295"/>
      <c r="T23" s="289"/>
      <c r="U23" s="296"/>
    </row>
    <row r="24" spans="2:21" ht="24" customHeight="1" x14ac:dyDescent="0.3">
      <c r="B24" s="53">
        <v>9</v>
      </c>
      <c r="C24" s="289"/>
      <c r="D24" s="294"/>
      <c r="E24" s="292"/>
      <c r="F24" s="291"/>
      <c r="G24" s="292"/>
      <c r="H24" s="293"/>
      <c r="I24" s="294"/>
      <c r="J24" s="289"/>
      <c r="K24" s="290"/>
      <c r="L24" s="294"/>
      <c r="M24" s="291"/>
      <c r="N24" s="292"/>
      <c r="O24" s="295"/>
      <c r="P24" s="295"/>
      <c r="Q24" s="295"/>
      <c r="R24" s="295"/>
      <c r="S24" s="295"/>
      <c r="T24" s="289"/>
      <c r="U24" s="296"/>
    </row>
    <row r="25" spans="2:21" ht="24" customHeight="1" x14ac:dyDescent="0.3">
      <c r="B25" s="53">
        <v>10</v>
      </c>
      <c r="C25" s="289"/>
      <c r="D25" s="294"/>
      <c r="E25" s="292"/>
      <c r="F25" s="291"/>
      <c r="G25" s="292"/>
      <c r="H25" s="293"/>
      <c r="I25" s="294"/>
      <c r="J25" s="289"/>
      <c r="K25" s="290"/>
      <c r="L25" s="294"/>
      <c r="M25" s="291"/>
      <c r="N25" s="292"/>
      <c r="O25" s="295"/>
      <c r="P25" s="295"/>
      <c r="Q25" s="295"/>
      <c r="R25" s="295"/>
      <c r="S25" s="295"/>
      <c r="T25" s="289"/>
      <c r="U25" s="296"/>
    </row>
    <row r="26" spans="2:21" ht="24" customHeight="1" x14ac:dyDescent="0.3">
      <c r="B26" s="53">
        <v>11</v>
      </c>
      <c r="C26" s="289"/>
      <c r="D26" s="294"/>
      <c r="E26" s="292"/>
      <c r="F26" s="291"/>
      <c r="G26" s="292" t="s">
        <v>31</v>
      </c>
      <c r="H26" s="293"/>
      <c r="I26" s="294"/>
      <c r="J26" s="289"/>
      <c r="K26" s="290"/>
      <c r="L26" s="294"/>
      <c r="M26" s="291"/>
      <c r="N26" s="292">
        <v>1</v>
      </c>
      <c r="O26" s="295"/>
      <c r="P26" s="295"/>
      <c r="Q26" s="295"/>
      <c r="R26" s="295"/>
      <c r="S26" s="295"/>
      <c r="T26" s="289"/>
      <c r="U26" s="296"/>
    </row>
    <row r="27" spans="2:21" ht="24" customHeight="1" x14ac:dyDescent="0.3">
      <c r="B27" s="53">
        <v>12</v>
      </c>
      <c r="C27" s="289"/>
      <c r="D27" s="294"/>
      <c r="E27" s="292"/>
      <c r="F27" s="291"/>
      <c r="G27" s="292" t="s">
        <v>31</v>
      </c>
      <c r="H27" s="293"/>
      <c r="I27" s="294"/>
      <c r="J27" s="289"/>
      <c r="K27" s="290"/>
      <c r="L27" s="294"/>
      <c r="M27" s="291"/>
      <c r="N27" s="292"/>
      <c r="O27" s="295"/>
      <c r="P27" s="295"/>
      <c r="Q27" s="295"/>
      <c r="R27" s="295"/>
      <c r="S27" s="295"/>
      <c r="T27" s="289"/>
      <c r="U27" s="296"/>
    </row>
    <row r="28" spans="2:21" ht="24" customHeight="1" x14ac:dyDescent="0.3">
      <c r="B28" s="53">
        <v>13</v>
      </c>
      <c r="C28" s="289"/>
      <c r="D28" s="294"/>
      <c r="E28" s="292"/>
      <c r="F28" s="291"/>
      <c r="G28" s="292" t="s">
        <v>31</v>
      </c>
      <c r="H28" s="293"/>
      <c r="I28" s="294"/>
      <c r="J28" s="289"/>
      <c r="K28" s="290"/>
      <c r="L28" s="294"/>
      <c r="M28" s="291"/>
      <c r="N28" s="292"/>
      <c r="O28" s="295">
        <v>3</v>
      </c>
      <c r="P28" s="295"/>
      <c r="Q28" s="295"/>
      <c r="R28" s="295"/>
      <c r="S28" s="295">
        <v>2</v>
      </c>
      <c r="T28" s="289"/>
      <c r="U28" s="296"/>
    </row>
    <row r="29" spans="2:21" ht="24" customHeight="1" x14ac:dyDescent="0.3">
      <c r="B29" s="53">
        <v>14</v>
      </c>
      <c r="C29" s="289"/>
      <c r="D29" s="294"/>
      <c r="E29" s="292"/>
      <c r="F29" s="291"/>
      <c r="G29" s="292"/>
      <c r="H29" s="293"/>
      <c r="I29" s="294"/>
      <c r="J29" s="289"/>
      <c r="K29" s="290"/>
      <c r="L29" s="294"/>
      <c r="M29" s="291"/>
      <c r="N29" s="292"/>
      <c r="O29" s="295"/>
      <c r="P29" s="295"/>
      <c r="Q29" s="295"/>
      <c r="R29" s="295"/>
      <c r="S29" s="295"/>
      <c r="T29" s="289"/>
      <c r="U29" s="296"/>
    </row>
    <row r="30" spans="2:21" ht="24" customHeight="1" x14ac:dyDescent="0.3">
      <c r="B30" s="53">
        <v>15</v>
      </c>
      <c r="C30" s="289"/>
      <c r="D30" s="294"/>
      <c r="E30" s="292"/>
      <c r="F30" s="291"/>
      <c r="G30" s="292"/>
      <c r="H30" s="293"/>
      <c r="I30" s="294"/>
      <c r="J30" s="289"/>
      <c r="K30" s="290"/>
      <c r="L30" s="294"/>
      <c r="M30" s="291"/>
      <c r="N30" s="292"/>
      <c r="O30" s="295"/>
      <c r="P30" s="295"/>
      <c r="Q30" s="295"/>
      <c r="R30" s="295"/>
      <c r="S30" s="295"/>
      <c r="T30" s="289"/>
      <c r="U30" s="296"/>
    </row>
    <row r="31" spans="2:21" ht="24" customHeight="1" x14ac:dyDescent="0.3">
      <c r="B31" s="53">
        <v>16</v>
      </c>
      <c r="C31" s="289"/>
      <c r="D31" s="294"/>
      <c r="E31" s="292"/>
      <c r="F31" s="291"/>
      <c r="G31" s="292"/>
      <c r="H31" s="293"/>
      <c r="I31" s="294"/>
      <c r="J31" s="289"/>
      <c r="K31" s="290"/>
      <c r="L31" s="294"/>
      <c r="M31" s="291"/>
      <c r="N31" s="292"/>
      <c r="O31" s="295"/>
      <c r="P31" s="295"/>
      <c r="Q31" s="295"/>
      <c r="R31" s="295"/>
      <c r="S31" s="295"/>
      <c r="T31" s="289"/>
      <c r="U31" s="296"/>
    </row>
    <row r="32" spans="2:21" ht="24" customHeight="1" x14ac:dyDescent="0.3">
      <c r="B32" s="53">
        <v>17</v>
      </c>
      <c r="C32" s="289"/>
      <c r="D32" s="294"/>
      <c r="E32" s="292"/>
      <c r="F32" s="291"/>
      <c r="G32" s="292"/>
      <c r="H32" s="293"/>
      <c r="I32" s="294"/>
      <c r="J32" s="289"/>
      <c r="K32" s="290"/>
      <c r="L32" s="294"/>
      <c r="M32" s="291"/>
      <c r="N32" s="292"/>
      <c r="O32" s="295"/>
      <c r="P32" s="295"/>
      <c r="Q32" s="295"/>
      <c r="R32" s="295"/>
      <c r="S32" s="295"/>
      <c r="T32" s="289"/>
      <c r="U32" s="296"/>
    </row>
    <row r="33" spans="2:21" ht="24" customHeight="1" x14ac:dyDescent="0.3">
      <c r="B33" s="53">
        <v>18</v>
      </c>
      <c r="C33" s="289"/>
      <c r="D33" s="294"/>
      <c r="E33" s="292"/>
      <c r="F33" s="291"/>
      <c r="G33" s="292"/>
      <c r="H33" s="293"/>
      <c r="I33" s="294"/>
      <c r="J33" s="289"/>
      <c r="K33" s="290"/>
      <c r="L33" s="294"/>
      <c r="M33" s="291"/>
      <c r="N33" s="292"/>
      <c r="O33" s="295"/>
      <c r="P33" s="295"/>
      <c r="Q33" s="295"/>
      <c r="R33" s="295"/>
      <c r="S33" s="295"/>
      <c r="T33" s="289"/>
      <c r="U33" s="296"/>
    </row>
    <row r="34" spans="2:21" ht="24" customHeight="1" x14ac:dyDescent="0.3">
      <c r="B34" s="53">
        <v>19</v>
      </c>
      <c r="C34" s="289"/>
      <c r="D34" s="294"/>
      <c r="E34" s="292"/>
      <c r="F34" s="291"/>
      <c r="G34" s="292"/>
      <c r="H34" s="293"/>
      <c r="I34" s="294"/>
      <c r="J34" s="289"/>
      <c r="K34" s="290"/>
      <c r="L34" s="294"/>
      <c r="M34" s="291"/>
      <c r="N34" s="292"/>
      <c r="O34" s="295"/>
      <c r="P34" s="295"/>
      <c r="Q34" s="295"/>
      <c r="R34" s="295"/>
      <c r="S34" s="295"/>
      <c r="T34" s="289"/>
      <c r="U34" s="296"/>
    </row>
    <row r="35" spans="2:21" ht="24" customHeight="1" x14ac:dyDescent="0.3">
      <c r="B35" s="53">
        <v>20</v>
      </c>
      <c r="C35" s="289"/>
      <c r="D35" s="294"/>
      <c r="E35" s="292"/>
      <c r="F35" s="291"/>
      <c r="G35" s="292"/>
      <c r="H35" s="293"/>
      <c r="I35" s="294"/>
      <c r="J35" s="289"/>
      <c r="K35" s="290"/>
      <c r="L35" s="294"/>
      <c r="M35" s="291"/>
      <c r="N35" s="292"/>
      <c r="O35" s="295"/>
      <c r="P35" s="295"/>
      <c r="Q35" s="295"/>
      <c r="R35" s="295"/>
      <c r="S35" s="295"/>
      <c r="T35" s="289"/>
      <c r="U35" s="296"/>
    </row>
    <row r="36" spans="2:21" ht="24" customHeight="1" x14ac:dyDescent="0.3">
      <c r="B36" s="53">
        <v>21</v>
      </c>
      <c r="C36" s="289"/>
      <c r="D36" s="294"/>
      <c r="E36" s="292"/>
      <c r="F36" s="291"/>
      <c r="G36" s="292"/>
      <c r="H36" s="293"/>
      <c r="I36" s="294"/>
      <c r="J36" s="289"/>
      <c r="K36" s="290"/>
      <c r="L36" s="294"/>
      <c r="M36" s="291"/>
      <c r="N36" s="292"/>
      <c r="O36" s="295"/>
      <c r="P36" s="295"/>
      <c r="Q36" s="295"/>
      <c r="R36" s="295"/>
      <c r="S36" s="295"/>
      <c r="T36" s="289"/>
      <c r="U36" s="296"/>
    </row>
    <row r="37" spans="2:21" ht="24" customHeight="1" x14ac:dyDescent="0.3">
      <c r="B37" s="53">
        <v>22</v>
      </c>
      <c r="C37" s="289"/>
      <c r="D37" s="294"/>
      <c r="E37" s="292"/>
      <c r="F37" s="291"/>
      <c r="G37" s="292"/>
      <c r="H37" s="293"/>
      <c r="I37" s="294"/>
      <c r="J37" s="289"/>
      <c r="K37" s="290"/>
      <c r="L37" s="294"/>
      <c r="M37" s="291"/>
      <c r="N37" s="292"/>
      <c r="O37" s="295"/>
      <c r="P37" s="295"/>
      <c r="Q37" s="295"/>
      <c r="R37" s="295"/>
      <c r="S37" s="295"/>
      <c r="T37" s="289"/>
      <c r="U37" s="296"/>
    </row>
    <row r="38" spans="2:21" ht="24" customHeight="1" x14ac:dyDescent="0.3">
      <c r="B38" s="53">
        <v>23</v>
      </c>
      <c r="C38" s="289"/>
      <c r="D38" s="294"/>
      <c r="E38" s="292"/>
      <c r="F38" s="291"/>
      <c r="G38" s="292"/>
      <c r="H38" s="293"/>
      <c r="I38" s="294"/>
      <c r="J38" s="289"/>
      <c r="K38" s="290"/>
      <c r="L38" s="294"/>
      <c r="M38" s="291"/>
      <c r="N38" s="292"/>
      <c r="O38" s="295"/>
      <c r="P38" s="295"/>
      <c r="Q38" s="295"/>
      <c r="R38" s="295"/>
      <c r="S38" s="295"/>
      <c r="T38" s="289"/>
      <c r="U38" s="296"/>
    </row>
    <row r="39" spans="2:21" ht="24" customHeight="1" x14ac:dyDescent="0.3">
      <c r="B39" s="53">
        <v>24</v>
      </c>
      <c r="C39" s="289"/>
      <c r="D39" s="294"/>
      <c r="E39" s="292"/>
      <c r="F39" s="291"/>
      <c r="G39" s="292"/>
      <c r="H39" s="293"/>
      <c r="I39" s="294"/>
      <c r="J39" s="289"/>
      <c r="K39" s="290"/>
      <c r="L39" s="294"/>
      <c r="M39" s="291"/>
      <c r="N39" s="292"/>
      <c r="O39" s="295"/>
      <c r="P39" s="295"/>
      <c r="Q39" s="295"/>
      <c r="R39" s="295"/>
      <c r="S39" s="295"/>
      <c r="T39" s="289"/>
      <c r="U39" s="296"/>
    </row>
    <row r="40" spans="2:21" ht="24" customHeight="1" x14ac:dyDescent="0.3">
      <c r="B40" s="53">
        <v>25</v>
      </c>
      <c r="C40" s="289"/>
      <c r="D40" s="294"/>
      <c r="E40" s="292"/>
      <c r="F40" s="291"/>
      <c r="G40" s="292"/>
      <c r="H40" s="293"/>
      <c r="I40" s="294"/>
      <c r="J40" s="289"/>
      <c r="K40" s="290"/>
      <c r="L40" s="294"/>
      <c r="M40" s="291"/>
      <c r="N40" s="292"/>
      <c r="O40" s="295"/>
      <c r="P40" s="295"/>
      <c r="Q40" s="295"/>
      <c r="R40" s="295"/>
      <c r="S40" s="295"/>
      <c r="T40" s="289"/>
      <c r="U40" s="296"/>
    </row>
    <row r="41" spans="2:21" ht="24" customHeight="1" x14ac:dyDescent="0.3">
      <c r="B41" s="53">
        <v>26</v>
      </c>
      <c r="C41" s="289"/>
      <c r="D41" s="294"/>
      <c r="E41" s="292"/>
      <c r="F41" s="291"/>
      <c r="G41" s="292"/>
      <c r="H41" s="293"/>
      <c r="I41" s="294"/>
      <c r="J41" s="289"/>
      <c r="K41" s="290"/>
      <c r="L41" s="294"/>
      <c r="M41" s="291"/>
      <c r="N41" s="292"/>
      <c r="O41" s="295"/>
      <c r="P41" s="295"/>
      <c r="Q41" s="295"/>
      <c r="R41" s="295"/>
      <c r="S41" s="295"/>
      <c r="T41" s="289"/>
      <c r="U41" s="296"/>
    </row>
    <row r="42" spans="2:21" ht="24" customHeight="1" x14ac:dyDescent="0.3">
      <c r="B42" s="53">
        <v>27</v>
      </c>
      <c r="C42" s="289"/>
      <c r="D42" s="294"/>
      <c r="E42" s="292"/>
      <c r="F42" s="291"/>
      <c r="G42" s="292"/>
      <c r="H42" s="293"/>
      <c r="I42" s="294"/>
      <c r="J42" s="289"/>
      <c r="K42" s="290"/>
      <c r="L42" s="294"/>
      <c r="M42" s="291"/>
      <c r="N42" s="292"/>
      <c r="O42" s="295"/>
      <c r="P42" s="295"/>
      <c r="Q42" s="295"/>
      <c r="R42" s="295"/>
      <c r="S42" s="295"/>
      <c r="T42" s="289"/>
      <c r="U42" s="296"/>
    </row>
    <row r="43" spans="2:21" ht="24" customHeight="1" x14ac:dyDescent="0.3">
      <c r="B43" s="53">
        <v>28</v>
      </c>
      <c r="C43" s="289"/>
      <c r="D43" s="294"/>
      <c r="E43" s="292"/>
      <c r="F43" s="291"/>
      <c r="G43" s="292"/>
      <c r="H43" s="293"/>
      <c r="I43" s="294"/>
      <c r="J43" s="289"/>
      <c r="K43" s="290"/>
      <c r="L43" s="294"/>
      <c r="M43" s="291"/>
      <c r="N43" s="292"/>
      <c r="O43" s="295"/>
      <c r="P43" s="295"/>
      <c r="Q43" s="295"/>
      <c r="R43" s="295"/>
      <c r="S43" s="295"/>
      <c r="T43" s="289"/>
      <c r="U43" s="296"/>
    </row>
    <row r="44" spans="2:21" ht="24" customHeight="1" x14ac:dyDescent="0.3">
      <c r="B44" s="83">
        <v>29</v>
      </c>
      <c r="C44" s="297"/>
      <c r="D44" s="302"/>
      <c r="E44" s="300"/>
      <c r="F44" s="299"/>
      <c r="G44" s="300"/>
      <c r="H44" s="301"/>
      <c r="I44" s="302"/>
      <c r="J44" s="297"/>
      <c r="K44" s="298"/>
      <c r="L44" s="302"/>
      <c r="M44" s="299"/>
      <c r="N44" s="300"/>
      <c r="O44" s="303"/>
      <c r="P44" s="303"/>
      <c r="Q44" s="303"/>
      <c r="R44" s="303"/>
      <c r="S44" s="303"/>
      <c r="T44" s="297"/>
      <c r="U44" s="304"/>
    </row>
    <row r="45" spans="2:21" ht="24" customHeight="1" x14ac:dyDescent="0.3">
      <c r="B45" s="53">
        <v>30</v>
      </c>
      <c r="C45" s="289"/>
      <c r="D45" s="290"/>
      <c r="E45" s="295"/>
      <c r="F45" s="291"/>
      <c r="G45" s="292"/>
      <c r="H45" s="293"/>
      <c r="I45" s="294"/>
      <c r="J45" s="289"/>
      <c r="K45" s="290"/>
      <c r="L45" s="295"/>
      <c r="M45" s="291"/>
      <c r="N45" s="292"/>
      <c r="O45" s="295"/>
      <c r="P45" s="295"/>
      <c r="Q45" s="295"/>
      <c r="R45" s="295"/>
      <c r="S45" s="295"/>
      <c r="T45" s="289"/>
      <c r="U45" s="296"/>
    </row>
    <row r="46" spans="2:21" ht="24" customHeight="1" thickBot="1" x14ac:dyDescent="0.35">
      <c r="B46" s="54"/>
      <c r="C46" s="305"/>
      <c r="D46" s="305"/>
      <c r="E46" s="311"/>
      <c r="F46" s="307"/>
      <c r="G46" s="308"/>
      <c r="H46" s="309"/>
      <c r="I46" s="310"/>
      <c r="J46" s="305"/>
      <c r="K46" s="306"/>
      <c r="L46" s="311"/>
      <c r="M46" s="307"/>
      <c r="N46" s="308"/>
      <c r="O46" s="311"/>
      <c r="P46" s="311"/>
      <c r="Q46" s="311"/>
      <c r="R46" s="311"/>
      <c r="S46" s="311"/>
      <c r="T46" s="305"/>
      <c r="U46" s="312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48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September 2021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0</v>
      </c>
      <c r="R53" s="133">
        <f t="shared" si="0"/>
        <v>0</v>
      </c>
      <c r="S53" s="213">
        <f t="shared" si="0"/>
        <v>2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0</v>
      </c>
      <c r="R54" s="207">
        <f t="shared" si="1"/>
        <v>0</v>
      </c>
      <c r="S54" s="217">
        <f t="shared" si="1"/>
        <v>1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0</v>
      </c>
      <c r="R55" s="208">
        <f t="shared" si="2"/>
        <v>0</v>
      </c>
      <c r="S55" s="214">
        <f t="shared" si="2"/>
        <v>33.333333333333329</v>
      </c>
      <c r="U55" s="188">
        <f>COUNTA(T16:T46)</f>
        <v>0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M15 L15 K15" name="Område2"/>
    <protectedRange sqref="C16:U46 K15:M15" name="Datoer og initialer"/>
  </protectedRanges>
  <pageMargins left="0.25" right="0.25" top="0.75" bottom="0.75" header="0.3" footer="0.3"/>
  <pageSetup scale="3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8"/>
  <sheetViews>
    <sheetView topLeftCell="A46" zoomScaleNormal="100" workbookViewId="0">
      <selection activeCell="L88" sqref="L88"/>
    </sheetView>
  </sheetViews>
  <sheetFormatPr defaultRowHeight="15" x14ac:dyDescent="0.25"/>
  <cols>
    <col min="2" max="2" width="11.28515625" customWidth="1"/>
    <col min="3" max="3" width="12.5703125" customWidth="1"/>
    <col min="4" max="4" width="14" customWidth="1"/>
    <col min="5" max="5" width="12.7109375" customWidth="1"/>
    <col min="6" max="6" width="13.28515625" customWidth="1"/>
    <col min="7" max="7" width="10.42578125" customWidth="1"/>
    <col min="8" max="8" width="9" customWidth="1"/>
    <col min="9" max="9" width="16.28515625" customWidth="1"/>
    <col min="10" max="10" width="15.7109375" style="2" customWidth="1"/>
    <col min="11" max="11" width="12.7109375" style="2" customWidth="1"/>
    <col min="12" max="12" width="16.140625" style="2" customWidth="1"/>
    <col min="13" max="13" width="12.140625" style="2" customWidth="1"/>
    <col min="14" max="14" width="11" style="2" customWidth="1"/>
    <col min="15" max="15" width="8" customWidth="1"/>
    <col min="16" max="16" width="7" customWidth="1"/>
    <col min="17" max="17" width="6.85546875" customWidth="1"/>
    <col min="18" max="18" width="10.140625" customWidth="1"/>
    <col min="19" max="19" width="8.42578125" customWidth="1"/>
    <col min="20" max="20" width="25.5703125" customWidth="1"/>
    <col min="21" max="21" width="69.140625" customWidth="1"/>
    <col min="22" max="22" width="63.85546875" customWidth="1"/>
  </cols>
  <sheetData>
    <row r="1" spans="2:21" ht="21" x14ac:dyDescent="0.35">
      <c r="B1" s="6" t="s">
        <v>19</v>
      </c>
      <c r="C1" s="6"/>
      <c r="D1" s="6"/>
      <c r="E1" s="6"/>
      <c r="F1" s="6"/>
      <c r="G1" s="6"/>
    </row>
    <row r="2" spans="2:21" x14ac:dyDescent="0.25">
      <c r="B2" t="s">
        <v>36</v>
      </c>
    </row>
    <row r="3" spans="2:21" ht="18.75" x14ac:dyDescent="0.3">
      <c r="B3" s="17" t="s">
        <v>55</v>
      </c>
      <c r="C3" s="17"/>
      <c r="D3" s="17"/>
      <c r="E3" s="79"/>
      <c r="F3" s="79"/>
      <c r="G3" s="18"/>
      <c r="J3" s="119"/>
    </row>
    <row r="4" spans="2:21" ht="18.75" x14ac:dyDescent="0.3">
      <c r="B4" s="131" t="s">
        <v>107</v>
      </c>
      <c r="C4" s="121"/>
      <c r="D4" s="121"/>
      <c r="E4" s="120"/>
      <c r="F4" s="120"/>
      <c r="G4" s="120"/>
      <c r="H4" s="33"/>
      <c r="I4" s="2"/>
    </row>
    <row r="6" spans="2:21" x14ac:dyDescent="0.25">
      <c r="B6" t="s">
        <v>130</v>
      </c>
      <c r="C6" s="2"/>
      <c r="D6" s="2"/>
      <c r="E6" s="2"/>
      <c r="F6" s="2"/>
      <c r="J6"/>
      <c r="K6"/>
      <c r="L6"/>
    </row>
    <row r="7" spans="2:21" ht="21" x14ac:dyDescent="0.35">
      <c r="B7" s="126" t="s">
        <v>20</v>
      </c>
      <c r="C7" s="29"/>
      <c r="D7" s="127"/>
      <c r="E7" s="128" t="str">
        <f>+'Lokalitet og kamera'!D14</f>
        <v>Brandstrup Bæk</v>
      </c>
      <c r="F7" s="29"/>
      <c r="G7" s="30"/>
      <c r="H7" s="30"/>
      <c r="I7" s="30"/>
      <c r="J7" s="30"/>
      <c r="K7" s="30"/>
      <c r="L7" s="23"/>
    </row>
    <row r="8" spans="2:21" ht="21" x14ac:dyDescent="0.35">
      <c r="B8" s="24" t="s">
        <v>21</v>
      </c>
      <c r="C8" s="32"/>
      <c r="D8" s="25"/>
      <c r="E8" s="130" t="str">
        <f>+'Lokalitet og kamera'!D15</f>
        <v>Ca. 50 m opstrøms Teglværksvej i Ulstrup</v>
      </c>
      <c r="F8" s="32"/>
      <c r="G8" s="4"/>
      <c r="H8" s="4"/>
      <c r="I8" s="4"/>
      <c r="J8" s="4"/>
      <c r="K8" s="4"/>
      <c r="L8" s="13"/>
    </row>
    <row r="9" spans="2:21" ht="21" x14ac:dyDescent="0.35">
      <c r="B9" s="36" t="s">
        <v>100</v>
      </c>
      <c r="C9" s="31"/>
      <c r="D9" s="37"/>
      <c r="E9" s="129">
        <f>+'Lokalitet og kamera'!D17</f>
        <v>15</v>
      </c>
      <c r="F9" s="31"/>
      <c r="G9" s="3"/>
      <c r="H9" s="3"/>
      <c r="I9" s="3"/>
      <c r="J9" s="3"/>
      <c r="K9" s="3"/>
      <c r="L9" s="12"/>
      <c r="M9" s="204"/>
      <c r="N9" s="203"/>
      <c r="O9" s="5"/>
      <c r="P9" s="5"/>
      <c r="Q9" s="5"/>
      <c r="R9" s="5"/>
      <c r="S9" s="5"/>
      <c r="T9" s="5"/>
    </row>
    <row r="10" spans="2:21" ht="21" x14ac:dyDescent="0.35">
      <c r="B10" s="17"/>
      <c r="C10" s="203"/>
      <c r="D10" s="203"/>
      <c r="E10" s="204"/>
      <c r="F10" s="203"/>
      <c r="G10" s="5"/>
      <c r="H10" s="5"/>
      <c r="I10" s="5"/>
      <c r="J10" s="5"/>
      <c r="K10" s="5"/>
      <c r="L10" s="5"/>
      <c r="M10" s="204"/>
      <c r="N10" s="203"/>
      <c r="O10" s="5"/>
      <c r="P10" s="5"/>
      <c r="Q10" s="5"/>
      <c r="R10" s="5"/>
      <c r="S10" s="5"/>
      <c r="T10" s="5"/>
    </row>
    <row r="11" spans="2:21" ht="21.75" thickBot="1" x14ac:dyDescent="0.4">
      <c r="B11" s="225" t="s">
        <v>141</v>
      </c>
      <c r="C11" s="226"/>
      <c r="J11" s="22"/>
      <c r="M11" s="46"/>
    </row>
    <row r="12" spans="2:21" s="17" customFormat="1" ht="19.5" thickBot="1" x14ac:dyDescent="0.35">
      <c r="G12"/>
      <c r="H12"/>
      <c r="I12" s="197"/>
      <c r="J12" s="92"/>
      <c r="K12" s="92"/>
      <c r="L12" s="92"/>
      <c r="M12" s="92"/>
      <c r="N12" s="93" t="s">
        <v>80</v>
      </c>
      <c r="O12" s="94"/>
      <c r="P12" s="94"/>
      <c r="Q12" s="94"/>
      <c r="R12" s="94"/>
      <c r="S12" s="94"/>
      <c r="T12" s="91"/>
    </row>
    <row r="13" spans="2:21" s="1" customFormat="1" ht="19.5" thickBot="1" x14ac:dyDescent="0.35">
      <c r="B13" s="51"/>
      <c r="C13" s="8"/>
      <c r="D13" s="201"/>
      <c r="E13" s="198" t="s">
        <v>134</v>
      </c>
      <c r="F13" s="200"/>
      <c r="G13" s="201"/>
      <c r="H13" s="202"/>
      <c r="I13" s="57" t="s">
        <v>76</v>
      </c>
      <c r="J13" s="20" t="s">
        <v>11</v>
      </c>
      <c r="K13" s="59"/>
      <c r="L13" s="20" t="s">
        <v>98</v>
      </c>
      <c r="M13" s="52"/>
      <c r="N13" s="195"/>
      <c r="O13" s="52" t="s">
        <v>41</v>
      </c>
      <c r="P13" s="196"/>
      <c r="Q13" s="50"/>
      <c r="R13" s="50"/>
      <c r="S13" s="196"/>
      <c r="T13" s="21" t="s">
        <v>46</v>
      </c>
      <c r="U13" s="11"/>
    </row>
    <row r="14" spans="2:21" s="1" customFormat="1" ht="16.5" thickBot="1" x14ac:dyDescent="0.3">
      <c r="B14" s="55"/>
      <c r="C14" s="143" t="s">
        <v>106</v>
      </c>
      <c r="D14" s="123" t="s">
        <v>135</v>
      </c>
      <c r="E14" s="122" t="s">
        <v>79</v>
      </c>
      <c r="F14" s="123"/>
      <c r="G14" s="50" t="s">
        <v>38</v>
      </c>
      <c r="H14" s="56" t="s">
        <v>39</v>
      </c>
      <c r="I14" s="57" t="s">
        <v>102</v>
      </c>
      <c r="J14" s="20" t="s">
        <v>40</v>
      </c>
      <c r="K14" s="59"/>
      <c r="L14" s="20" t="s">
        <v>99</v>
      </c>
      <c r="M14" s="52"/>
      <c r="N14" s="38"/>
      <c r="O14" s="42"/>
      <c r="P14" s="42" t="s">
        <v>97</v>
      </c>
      <c r="Q14" s="42"/>
      <c r="R14" s="42"/>
      <c r="S14" s="42"/>
      <c r="T14" s="21" t="s">
        <v>45</v>
      </c>
      <c r="U14" s="194" t="s">
        <v>96</v>
      </c>
    </row>
    <row r="15" spans="2:21" ht="19.5" thickBot="1" x14ac:dyDescent="0.35">
      <c r="B15" s="49" t="s">
        <v>1</v>
      </c>
      <c r="C15" s="199" t="s">
        <v>112</v>
      </c>
      <c r="D15" s="205" t="s">
        <v>133</v>
      </c>
      <c r="E15" s="124" t="s">
        <v>77</v>
      </c>
      <c r="F15" s="125" t="s">
        <v>78</v>
      </c>
      <c r="G15" s="84" t="s">
        <v>34</v>
      </c>
      <c r="H15" s="58" t="s">
        <v>35</v>
      </c>
      <c r="I15" s="19" t="s">
        <v>5</v>
      </c>
      <c r="J15" s="43" t="s">
        <v>18</v>
      </c>
      <c r="K15" s="132"/>
      <c r="L15" s="132"/>
      <c r="M15" s="35"/>
      <c r="N15" s="90" t="s">
        <v>9</v>
      </c>
      <c r="O15" s="60" t="s">
        <v>10</v>
      </c>
      <c r="P15" s="60" t="s">
        <v>16</v>
      </c>
      <c r="Q15" s="60" t="s">
        <v>6</v>
      </c>
      <c r="R15" s="60" t="s">
        <v>7</v>
      </c>
      <c r="S15" s="60" t="s">
        <v>8</v>
      </c>
      <c r="T15" s="10" t="s">
        <v>33</v>
      </c>
      <c r="U15" s="48"/>
    </row>
    <row r="16" spans="2:21" ht="24" customHeight="1" x14ac:dyDescent="0.3">
      <c r="B16" s="96">
        <v>1</v>
      </c>
      <c r="C16" s="184"/>
      <c r="D16" s="184"/>
      <c r="E16" s="209"/>
      <c r="F16" s="154"/>
      <c r="G16" s="155"/>
      <c r="H16" s="151"/>
      <c r="I16" s="156"/>
      <c r="J16" s="157"/>
      <c r="K16" s="158"/>
      <c r="L16" s="156"/>
      <c r="M16" s="159"/>
      <c r="N16" s="155"/>
      <c r="O16" s="160"/>
      <c r="P16" s="160"/>
      <c r="Q16" s="160"/>
      <c r="R16" s="160"/>
      <c r="S16" s="160"/>
      <c r="T16" s="157"/>
      <c r="U16" s="161"/>
    </row>
    <row r="17" spans="2:21" ht="24" customHeight="1" x14ac:dyDescent="0.3">
      <c r="B17" s="53">
        <v>2</v>
      </c>
      <c r="C17" s="185"/>
      <c r="D17" s="185"/>
      <c r="E17" s="166"/>
      <c r="F17" s="163"/>
      <c r="G17" s="162"/>
      <c r="H17" s="152"/>
      <c r="I17" s="164"/>
      <c r="J17" s="165"/>
      <c r="K17" s="166"/>
      <c r="L17" s="164"/>
      <c r="M17" s="163"/>
      <c r="N17" s="162"/>
      <c r="O17" s="167"/>
      <c r="P17" s="167"/>
      <c r="Q17" s="167"/>
      <c r="R17" s="167"/>
      <c r="S17" s="167"/>
      <c r="T17" s="165"/>
      <c r="U17" s="168"/>
    </row>
    <row r="18" spans="2:21" ht="24" customHeight="1" x14ac:dyDescent="0.3">
      <c r="B18" s="53">
        <v>3</v>
      </c>
      <c r="C18" s="185"/>
      <c r="D18" s="185"/>
      <c r="E18" s="166"/>
      <c r="F18" s="163"/>
      <c r="G18" s="162"/>
      <c r="H18" s="152"/>
      <c r="I18" s="164"/>
      <c r="J18" s="165"/>
      <c r="K18" s="166"/>
      <c r="L18" s="164"/>
      <c r="M18" s="163"/>
      <c r="N18" s="162"/>
      <c r="O18" s="167"/>
      <c r="P18" s="167"/>
      <c r="Q18" s="167"/>
      <c r="R18" s="167"/>
      <c r="S18" s="167"/>
      <c r="T18" s="165"/>
      <c r="U18" s="168"/>
    </row>
    <row r="19" spans="2:21" ht="24" customHeight="1" x14ac:dyDescent="0.3">
      <c r="B19" s="53">
        <v>4</v>
      </c>
      <c r="C19" s="185"/>
      <c r="D19" s="185"/>
      <c r="E19" s="166"/>
      <c r="F19" s="163"/>
      <c r="G19" s="162"/>
      <c r="H19" s="152"/>
      <c r="I19" s="164"/>
      <c r="J19" s="165"/>
      <c r="K19" s="166"/>
      <c r="L19" s="164"/>
      <c r="M19" s="163"/>
      <c r="N19" s="162"/>
      <c r="O19" s="167"/>
      <c r="P19" s="167"/>
      <c r="Q19" s="167"/>
      <c r="R19" s="167"/>
      <c r="S19" s="167"/>
      <c r="T19" s="165"/>
      <c r="U19" s="168"/>
    </row>
    <row r="20" spans="2:21" ht="24" customHeight="1" x14ac:dyDescent="0.3">
      <c r="B20" s="53">
        <v>5</v>
      </c>
      <c r="C20" s="185"/>
      <c r="D20" s="185"/>
      <c r="E20" s="166"/>
      <c r="F20" s="163"/>
      <c r="G20" s="162"/>
      <c r="H20" s="152"/>
      <c r="I20" s="164"/>
      <c r="J20" s="165"/>
      <c r="K20" s="166"/>
      <c r="L20" s="164"/>
      <c r="M20" s="163"/>
      <c r="N20" s="162"/>
      <c r="O20" s="167"/>
      <c r="P20" s="167"/>
      <c r="Q20" s="167"/>
      <c r="R20" s="167"/>
      <c r="S20" s="167"/>
      <c r="T20" s="165"/>
      <c r="U20" s="168"/>
    </row>
    <row r="21" spans="2:21" ht="24" customHeight="1" x14ac:dyDescent="0.3">
      <c r="B21" s="53">
        <v>6</v>
      </c>
      <c r="C21" s="185"/>
      <c r="D21" s="185"/>
      <c r="E21" s="166"/>
      <c r="F21" s="163"/>
      <c r="G21" s="162"/>
      <c r="H21" s="152"/>
      <c r="I21" s="164"/>
      <c r="J21" s="165"/>
      <c r="K21" s="166"/>
      <c r="L21" s="164"/>
      <c r="M21" s="163"/>
      <c r="N21" s="162"/>
      <c r="O21" s="167"/>
      <c r="P21" s="167"/>
      <c r="Q21" s="167"/>
      <c r="R21" s="167"/>
      <c r="S21" s="167"/>
      <c r="T21" s="165"/>
      <c r="U21" s="168"/>
    </row>
    <row r="22" spans="2:21" ht="24" customHeight="1" x14ac:dyDescent="0.3">
      <c r="B22" s="53">
        <v>7</v>
      </c>
      <c r="C22" s="185"/>
      <c r="D22" s="185"/>
      <c r="E22" s="166"/>
      <c r="F22" s="163"/>
      <c r="G22" s="162"/>
      <c r="H22" s="152"/>
      <c r="I22" s="164"/>
      <c r="J22" s="165"/>
      <c r="K22" s="166"/>
      <c r="L22" s="164"/>
      <c r="M22" s="163"/>
      <c r="N22" s="162"/>
      <c r="O22" s="167"/>
      <c r="P22" s="167"/>
      <c r="Q22" s="167"/>
      <c r="R22" s="167"/>
      <c r="S22" s="167"/>
      <c r="T22" s="165"/>
      <c r="U22" s="168"/>
    </row>
    <row r="23" spans="2:21" ht="24" customHeight="1" x14ac:dyDescent="0.3">
      <c r="B23" s="53">
        <v>8</v>
      </c>
      <c r="C23" s="185"/>
      <c r="D23" s="185"/>
      <c r="E23" s="166"/>
      <c r="F23" s="163"/>
      <c r="G23" s="162"/>
      <c r="H23" s="152"/>
      <c r="I23" s="164"/>
      <c r="J23" s="165"/>
      <c r="K23" s="166"/>
      <c r="L23" s="164"/>
      <c r="M23" s="163"/>
      <c r="N23" s="162"/>
      <c r="O23" s="167"/>
      <c r="P23" s="167"/>
      <c r="Q23" s="167"/>
      <c r="R23" s="167"/>
      <c r="S23" s="167"/>
      <c r="T23" s="165"/>
      <c r="U23" s="168"/>
    </row>
    <row r="24" spans="2:21" ht="24" customHeight="1" x14ac:dyDescent="0.3">
      <c r="B24" s="53">
        <v>9</v>
      </c>
      <c r="C24" s="185"/>
      <c r="D24" s="185"/>
      <c r="E24" s="166"/>
      <c r="F24" s="163"/>
      <c r="G24" s="162"/>
      <c r="H24" s="152"/>
      <c r="I24" s="164"/>
      <c r="J24" s="165"/>
      <c r="K24" s="166"/>
      <c r="L24" s="164"/>
      <c r="M24" s="163"/>
      <c r="N24" s="162"/>
      <c r="O24" s="167"/>
      <c r="P24" s="167"/>
      <c r="Q24" s="167"/>
      <c r="R24" s="167"/>
      <c r="S24" s="167"/>
      <c r="T24" s="165"/>
      <c r="U24" s="168"/>
    </row>
    <row r="25" spans="2:21" ht="24" customHeight="1" x14ac:dyDescent="0.3">
      <c r="B25" s="53">
        <v>10</v>
      </c>
      <c r="C25" s="185"/>
      <c r="D25" s="185"/>
      <c r="E25" s="166"/>
      <c r="F25" s="163"/>
      <c r="G25" s="162"/>
      <c r="H25" s="152"/>
      <c r="I25" s="164"/>
      <c r="J25" s="165"/>
      <c r="K25" s="166"/>
      <c r="L25" s="164"/>
      <c r="M25" s="163"/>
      <c r="N25" s="162"/>
      <c r="O25" s="167"/>
      <c r="P25" s="167"/>
      <c r="Q25" s="167"/>
      <c r="R25" s="167"/>
      <c r="S25" s="167"/>
      <c r="T25" s="165"/>
      <c r="U25" s="168"/>
    </row>
    <row r="26" spans="2:21" ht="24" customHeight="1" x14ac:dyDescent="0.3">
      <c r="B26" s="53">
        <v>11</v>
      </c>
      <c r="C26" s="185"/>
      <c r="D26" s="185"/>
      <c r="E26" s="166"/>
      <c r="F26" s="163"/>
      <c r="G26" s="162" t="s">
        <v>31</v>
      </c>
      <c r="H26" s="152"/>
      <c r="I26" s="164"/>
      <c r="J26" s="165"/>
      <c r="K26" s="166"/>
      <c r="L26" s="164"/>
      <c r="M26" s="163"/>
      <c r="N26" s="162">
        <v>1</v>
      </c>
      <c r="O26" s="167"/>
      <c r="P26" s="167"/>
      <c r="Q26" s="167"/>
      <c r="R26" s="167"/>
      <c r="S26" s="167"/>
      <c r="T26" s="165"/>
      <c r="U26" s="168"/>
    </row>
    <row r="27" spans="2:21" ht="24" customHeight="1" x14ac:dyDescent="0.3">
      <c r="B27" s="53">
        <v>12</v>
      </c>
      <c r="C27" s="185"/>
      <c r="D27" s="185"/>
      <c r="E27" s="166"/>
      <c r="F27" s="163"/>
      <c r="G27" s="162" t="s">
        <v>31</v>
      </c>
      <c r="H27" s="152"/>
      <c r="I27" s="164"/>
      <c r="J27" s="165"/>
      <c r="K27" s="166"/>
      <c r="L27" s="164"/>
      <c r="M27" s="163"/>
      <c r="N27" s="162"/>
      <c r="O27" s="167"/>
      <c r="P27" s="167"/>
      <c r="Q27" s="167"/>
      <c r="R27" s="167"/>
      <c r="S27" s="167"/>
      <c r="T27" s="165" t="s">
        <v>156</v>
      </c>
      <c r="U27" s="168"/>
    </row>
    <row r="28" spans="2:21" ht="24" customHeight="1" x14ac:dyDescent="0.3">
      <c r="B28" s="53">
        <v>13</v>
      </c>
      <c r="C28" s="185"/>
      <c r="D28" s="185"/>
      <c r="E28" s="166"/>
      <c r="F28" s="163"/>
      <c r="G28" s="162" t="s">
        <v>31</v>
      </c>
      <c r="H28" s="152"/>
      <c r="I28" s="164"/>
      <c r="J28" s="165"/>
      <c r="K28" s="166"/>
      <c r="L28" s="164"/>
      <c r="M28" s="163"/>
      <c r="N28" s="162"/>
      <c r="O28" s="167">
        <v>3</v>
      </c>
      <c r="P28" s="167"/>
      <c r="Q28" s="167"/>
      <c r="R28" s="167"/>
      <c r="S28" s="167"/>
      <c r="T28" s="165"/>
      <c r="U28" s="168"/>
    </row>
    <row r="29" spans="2:21" ht="24" customHeight="1" x14ac:dyDescent="0.3">
      <c r="B29" s="53">
        <v>14</v>
      </c>
      <c r="C29" s="185"/>
      <c r="D29" s="185"/>
      <c r="E29" s="166"/>
      <c r="F29" s="163"/>
      <c r="G29" s="162"/>
      <c r="H29" s="152"/>
      <c r="I29" s="164"/>
      <c r="J29" s="165"/>
      <c r="K29" s="166"/>
      <c r="L29" s="164"/>
      <c r="M29" s="163"/>
      <c r="N29" s="162"/>
      <c r="O29" s="167"/>
      <c r="P29" s="167"/>
      <c r="Q29" s="167">
        <v>2</v>
      </c>
      <c r="R29" s="167"/>
      <c r="S29" s="167"/>
      <c r="T29" s="165"/>
      <c r="U29" s="168"/>
    </row>
    <row r="30" spans="2:21" ht="24" customHeight="1" x14ac:dyDescent="0.3">
      <c r="B30" s="53">
        <v>15</v>
      </c>
      <c r="C30" s="185"/>
      <c r="D30" s="185"/>
      <c r="E30" s="166"/>
      <c r="F30" s="163"/>
      <c r="G30" s="162"/>
      <c r="H30" s="152"/>
      <c r="I30" s="164"/>
      <c r="J30" s="165"/>
      <c r="K30" s="166"/>
      <c r="L30" s="164"/>
      <c r="M30" s="163"/>
      <c r="N30" s="162"/>
      <c r="O30" s="167"/>
      <c r="P30" s="167"/>
      <c r="Q30" s="167"/>
      <c r="R30" s="167"/>
      <c r="S30" s="167"/>
      <c r="T30" s="165"/>
      <c r="U30" s="168"/>
    </row>
    <row r="31" spans="2:21" ht="24" customHeight="1" x14ac:dyDescent="0.3">
      <c r="B31" s="53">
        <v>16</v>
      </c>
      <c r="C31" s="185"/>
      <c r="D31" s="185"/>
      <c r="E31" s="166"/>
      <c r="F31" s="163"/>
      <c r="G31" s="162"/>
      <c r="H31" s="152"/>
      <c r="I31" s="164"/>
      <c r="J31" s="165"/>
      <c r="K31" s="166"/>
      <c r="L31" s="164"/>
      <c r="M31" s="163"/>
      <c r="N31" s="162"/>
      <c r="O31" s="167"/>
      <c r="P31" s="167"/>
      <c r="Q31" s="167"/>
      <c r="R31" s="167"/>
      <c r="S31" s="167"/>
      <c r="T31" s="165"/>
      <c r="U31" s="168"/>
    </row>
    <row r="32" spans="2:21" ht="24" customHeight="1" x14ac:dyDescent="0.3">
      <c r="B32" s="53">
        <v>17</v>
      </c>
      <c r="C32" s="185"/>
      <c r="D32" s="185"/>
      <c r="E32" s="166"/>
      <c r="F32" s="163"/>
      <c r="G32" s="162"/>
      <c r="H32" s="152"/>
      <c r="I32" s="164"/>
      <c r="J32" s="165"/>
      <c r="K32" s="166"/>
      <c r="L32" s="164"/>
      <c r="M32" s="163"/>
      <c r="N32" s="162"/>
      <c r="O32" s="167"/>
      <c r="P32" s="167"/>
      <c r="Q32" s="167"/>
      <c r="R32" s="167"/>
      <c r="S32" s="167"/>
      <c r="T32" s="165"/>
      <c r="U32" s="168"/>
    </row>
    <row r="33" spans="2:21" ht="24" customHeight="1" x14ac:dyDescent="0.3">
      <c r="B33" s="53">
        <v>18</v>
      </c>
      <c r="C33" s="185"/>
      <c r="D33" s="185"/>
      <c r="E33" s="166"/>
      <c r="F33" s="163"/>
      <c r="G33" s="162"/>
      <c r="H33" s="152"/>
      <c r="I33" s="164"/>
      <c r="J33" s="165"/>
      <c r="K33" s="166"/>
      <c r="L33" s="164"/>
      <c r="M33" s="163"/>
      <c r="N33" s="162"/>
      <c r="O33" s="167"/>
      <c r="P33" s="167"/>
      <c r="Q33" s="167"/>
      <c r="R33" s="167"/>
      <c r="S33" s="167"/>
      <c r="T33" s="165"/>
      <c r="U33" s="168"/>
    </row>
    <row r="34" spans="2:21" ht="24" customHeight="1" x14ac:dyDescent="0.3">
      <c r="B34" s="53">
        <v>19</v>
      </c>
      <c r="C34" s="185"/>
      <c r="D34" s="185"/>
      <c r="E34" s="166"/>
      <c r="F34" s="163"/>
      <c r="G34" s="162"/>
      <c r="H34" s="152"/>
      <c r="I34" s="164"/>
      <c r="J34" s="165"/>
      <c r="K34" s="166"/>
      <c r="L34" s="164"/>
      <c r="M34" s="163"/>
      <c r="N34" s="162"/>
      <c r="O34" s="167"/>
      <c r="P34" s="167"/>
      <c r="Q34" s="167"/>
      <c r="R34" s="167"/>
      <c r="S34" s="167"/>
      <c r="T34" s="165"/>
      <c r="U34" s="168"/>
    </row>
    <row r="35" spans="2:21" ht="24" customHeight="1" x14ac:dyDescent="0.3">
      <c r="B35" s="53">
        <v>20</v>
      </c>
      <c r="C35" s="185"/>
      <c r="D35" s="185"/>
      <c r="E35" s="166"/>
      <c r="F35" s="163"/>
      <c r="G35" s="162"/>
      <c r="H35" s="152"/>
      <c r="I35" s="164"/>
      <c r="J35" s="165"/>
      <c r="K35" s="166"/>
      <c r="L35" s="164"/>
      <c r="M35" s="163"/>
      <c r="N35" s="162"/>
      <c r="O35" s="167"/>
      <c r="P35" s="167"/>
      <c r="Q35" s="167"/>
      <c r="R35" s="167"/>
      <c r="S35" s="167"/>
      <c r="T35" s="165"/>
      <c r="U35" s="168"/>
    </row>
    <row r="36" spans="2:21" ht="24" customHeight="1" x14ac:dyDescent="0.3">
      <c r="B36" s="53">
        <v>21</v>
      </c>
      <c r="C36" s="185"/>
      <c r="D36" s="185"/>
      <c r="E36" s="166"/>
      <c r="F36" s="163"/>
      <c r="G36" s="162"/>
      <c r="H36" s="152"/>
      <c r="I36" s="164"/>
      <c r="J36" s="165"/>
      <c r="K36" s="166"/>
      <c r="L36" s="164"/>
      <c r="M36" s="163"/>
      <c r="N36" s="162"/>
      <c r="O36" s="167"/>
      <c r="P36" s="167"/>
      <c r="Q36" s="167"/>
      <c r="R36" s="167"/>
      <c r="S36" s="167"/>
      <c r="T36" s="165"/>
      <c r="U36" s="168"/>
    </row>
    <row r="37" spans="2:21" ht="24" customHeight="1" x14ac:dyDescent="0.3">
      <c r="B37" s="53">
        <v>22</v>
      </c>
      <c r="C37" s="185"/>
      <c r="D37" s="185"/>
      <c r="E37" s="166"/>
      <c r="F37" s="163"/>
      <c r="G37" s="162"/>
      <c r="H37" s="152"/>
      <c r="I37" s="164"/>
      <c r="J37" s="165"/>
      <c r="K37" s="166"/>
      <c r="L37" s="164"/>
      <c r="M37" s="163"/>
      <c r="N37" s="162"/>
      <c r="O37" s="167"/>
      <c r="P37" s="167"/>
      <c r="Q37" s="167"/>
      <c r="R37" s="167"/>
      <c r="S37" s="167"/>
      <c r="T37" s="165"/>
      <c r="U37" s="168"/>
    </row>
    <row r="38" spans="2:21" ht="24" customHeight="1" x14ac:dyDescent="0.3">
      <c r="B38" s="53">
        <v>23</v>
      </c>
      <c r="C38" s="185"/>
      <c r="D38" s="185"/>
      <c r="E38" s="166"/>
      <c r="F38" s="163"/>
      <c r="G38" s="162"/>
      <c r="H38" s="152"/>
      <c r="I38" s="164"/>
      <c r="J38" s="165"/>
      <c r="K38" s="166"/>
      <c r="L38" s="164"/>
      <c r="M38" s="163"/>
      <c r="N38" s="162"/>
      <c r="O38" s="167"/>
      <c r="P38" s="167"/>
      <c r="Q38" s="167"/>
      <c r="R38" s="167"/>
      <c r="S38" s="167"/>
      <c r="T38" s="165"/>
      <c r="U38" s="168"/>
    </row>
    <row r="39" spans="2:21" ht="24" customHeight="1" x14ac:dyDescent="0.3">
      <c r="B39" s="53">
        <v>24</v>
      </c>
      <c r="C39" s="185"/>
      <c r="D39" s="185"/>
      <c r="E39" s="166"/>
      <c r="F39" s="163"/>
      <c r="G39" s="162"/>
      <c r="H39" s="152"/>
      <c r="I39" s="164"/>
      <c r="J39" s="165"/>
      <c r="K39" s="166"/>
      <c r="L39" s="164"/>
      <c r="M39" s="163"/>
      <c r="N39" s="162"/>
      <c r="O39" s="167"/>
      <c r="P39" s="167"/>
      <c r="Q39" s="167"/>
      <c r="R39" s="167"/>
      <c r="S39" s="167"/>
      <c r="T39" s="165"/>
      <c r="U39" s="168"/>
    </row>
    <row r="40" spans="2:21" ht="24" customHeight="1" x14ac:dyDescent="0.3">
      <c r="B40" s="53">
        <v>25</v>
      </c>
      <c r="C40" s="185"/>
      <c r="D40" s="185"/>
      <c r="E40" s="166"/>
      <c r="F40" s="163"/>
      <c r="G40" s="162"/>
      <c r="H40" s="152"/>
      <c r="I40" s="164"/>
      <c r="J40" s="165"/>
      <c r="K40" s="166"/>
      <c r="L40" s="164"/>
      <c r="M40" s="163"/>
      <c r="N40" s="162"/>
      <c r="O40" s="167"/>
      <c r="P40" s="167"/>
      <c r="Q40" s="167"/>
      <c r="R40" s="167"/>
      <c r="S40" s="167"/>
      <c r="T40" s="165"/>
      <c r="U40" s="168"/>
    </row>
    <row r="41" spans="2:21" ht="24" customHeight="1" x14ac:dyDescent="0.3">
      <c r="B41" s="53">
        <v>26</v>
      </c>
      <c r="C41" s="185"/>
      <c r="D41" s="185"/>
      <c r="E41" s="166"/>
      <c r="F41" s="163"/>
      <c r="G41" s="162"/>
      <c r="H41" s="152"/>
      <c r="I41" s="164"/>
      <c r="J41" s="165"/>
      <c r="K41" s="166"/>
      <c r="L41" s="164"/>
      <c r="M41" s="163"/>
      <c r="N41" s="162"/>
      <c r="O41" s="167"/>
      <c r="P41" s="167"/>
      <c r="Q41" s="167"/>
      <c r="R41" s="167"/>
      <c r="S41" s="167"/>
      <c r="T41" s="165"/>
      <c r="U41" s="168"/>
    </row>
    <row r="42" spans="2:21" ht="24" customHeight="1" x14ac:dyDescent="0.3">
      <c r="B42" s="53">
        <v>27</v>
      </c>
      <c r="C42" s="185"/>
      <c r="D42" s="185"/>
      <c r="E42" s="166"/>
      <c r="F42" s="163"/>
      <c r="G42" s="162"/>
      <c r="H42" s="152"/>
      <c r="I42" s="164"/>
      <c r="J42" s="165"/>
      <c r="K42" s="166"/>
      <c r="L42" s="164"/>
      <c r="M42" s="163"/>
      <c r="N42" s="162"/>
      <c r="O42" s="167"/>
      <c r="P42" s="167"/>
      <c r="Q42" s="167"/>
      <c r="R42" s="167"/>
      <c r="S42" s="167"/>
      <c r="T42" s="165"/>
      <c r="U42" s="168"/>
    </row>
    <row r="43" spans="2:21" ht="24" customHeight="1" x14ac:dyDescent="0.3">
      <c r="B43" s="53">
        <v>28</v>
      </c>
      <c r="C43" s="185"/>
      <c r="D43" s="185"/>
      <c r="E43" s="166"/>
      <c r="F43" s="163"/>
      <c r="G43" s="162"/>
      <c r="H43" s="152"/>
      <c r="I43" s="164"/>
      <c r="J43" s="165"/>
      <c r="K43" s="166"/>
      <c r="L43" s="164"/>
      <c r="M43" s="163"/>
      <c r="N43" s="162"/>
      <c r="O43" s="167"/>
      <c r="P43" s="167"/>
      <c r="Q43" s="167"/>
      <c r="R43" s="167"/>
      <c r="S43" s="167"/>
      <c r="T43" s="165"/>
      <c r="U43" s="168"/>
    </row>
    <row r="44" spans="2:21" ht="24" customHeight="1" x14ac:dyDescent="0.3">
      <c r="B44" s="83">
        <v>29</v>
      </c>
      <c r="C44" s="186"/>
      <c r="D44" s="186"/>
      <c r="E44" s="173"/>
      <c r="F44" s="170"/>
      <c r="G44" s="169"/>
      <c r="H44" s="153"/>
      <c r="I44" s="171"/>
      <c r="J44" s="172"/>
      <c r="K44" s="173"/>
      <c r="L44" s="171"/>
      <c r="M44" s="170"/>
      <c r="N44" s="169"/>
      <c r="O44" s="174"/>
      <c r="P44" s="174"/>
      <c r="Q44" s="174"/>
      <c r="R44" s="174"/>
      <c r="S44" s="174"/>
      <c r="T44" s="172"/>
      <c r="U44" s="175"/>
    </row>
    <row r="45" spans="2:21" ht="24" customHeight="1" x14ac:dyDescent="0.3">
      <c r="B45" s="53">
        <v>30</v>
      </c>
      <c r="C45" s="185"/>
      <c r="D45" s="185"/>
      <c r="E45" s="166"/>
      <c r="F45" s="163"/>
      <c r="G45" s="162"/>
      <c r="H45" s="152"/>
      <c r="I45" s="164"/>
      <c r="J45" s="165"/>
      <c r="K45" s="166"/>
      <c r="L45" s="167"/>
      <c r="M45" s="163"/>
      <c r="N45" s="162"/>
      <c r="O45" s="167"/>
      <c r="P45" s="167"/>
      <c r="Q45" s="167"/>
      <c r="R45" s="167"/>
      <c r="S45" s="167"/>
      <c r="T45" s="165"/>
      <c r="U45" s="168"/>
    </row>
    <row r="46" spans="2:21" ht="24" customHeight="1" thickBot="1" x14ac:dyDescent="0.35">
      <c r="B46" s="54">
        <v>31</v>
      </c>
      <c r="C46" s="210"/>
      <c r="D46" s="210"/>
      <c r="E46" s="182"/>
      <c r="F46" s="177"/>
      <c r="G46" s="178"/>
      <c r="H46" s="179"/>
      <c r="I46" s="180"/>
      <c r="J46" s="181"/>
      <c r="K46" s="182"/>
      <c r="L46" s="176"/>
      <c r="M46" s="177"/>
      <c r="N46" s="178"/>
      <c r="O46" s="176"/>
      <c r="P46" s="176"/>
      <c r="Q46" s="176"/>
      <c r="R46" s="176"/>
      <c r="S46" s="176"/>
      <c r="T46" s="181"/>
      <c r="U46" s="183"/>
    </row>
    <row r="48" spans="2:21" ht="18.75" x14ac:dyDescent="0.3">
      <c r="E48" s="116" t="s">
        <v>117</v>
      </c>
    </row>
    <row r="49" spans="2:21" ht="15.75" x14ac:dyDescent="0.25">
      <c r="E49" s="146" t="str">
        <f>+E7</f>
        <v>Brandstrup Bæk</v>
      </c>
      <c r="I49" s="206" t="str">
        <f>+E8</f>
        <v>Ca. 50 m opstrøms Teglværksvej i Ulstrup</v>
      </c>
      <c r="L49" s="147"/>
    </row>
    <row r="50" spans="2:21" ht="15.75" x14ac:dyDescent="0.25">
      <c r="E50" s="189" t="s">
        <v>115</v>
      </c>
      <c r="F50" s="149">
        <f>+E9</f>
        <v>15</v>
      </c>
      <c r="G50" s="5"/>
      <c r="H50" s="5"/>
      <c r="M50" s="150"/>
      <c r="N50" s="147"/>
      <c r="P50" s="5"/>
      <c r="Q50" s="5"/>
      <c r="R50" s="5"/>
      <c r="S50" s="5"/>
      <c r="T50" s="5"/>
      <c r="U50" s="5"/>
    </row>
    <row r="51" spans="2:21" ht="16.5" thickBot="1" x14ac:dyDescent="0.3">
      <c r="E51" s="211" t="str">
        <f>+B11</f>
        <v>Oktober 2021</v>
      </c>
      <c r="F51" s="189"/>
      <c r="G51" s="5"/>
      <c r="H51" s="5"/>
      <c r="K51" s="148"/>
      <c r="L51" s="149"/>
      <c r="M51" s="150"/>
      <c r="N51" s="147"/>
      <c r="P51" s="5"/>
      <c r="Q51" s="5"/>
      <c r="R51" s="5"/>
      <c r="S51" s="5"/>
      <c r="T51" s="5"/>
      <c r="U51" s="5"/>
    </row>
    <row r="52" spans="2:21" ht="16.5" thickBot="1" x14ac:dyDescent="0.3">
      <c r="E52" s="95"/>
      <c r="G52" s="5"/>
      <c r="H52" s="5"/>
      <c r="K52" s="138"/>
      <c r="L52" s="107"/>
      <c r="M52" s="137"/>
      <c r="N52" s="112" t="s">
        <v>9</v>
      </c>
      <c r="O52" s="113" t="s">
        <v>10</v>
      </c>
      <c r="P52" s="114" t="s">
        <v>16</v>
      </c>
      <c r="Q52" s="115" t="s">
        <v>6</v>
      </c>
      <c r="R52" s="115" t="s">
        <v>7</v>
      </c>
      <c r="S52" s="212" t="s">
        <v>8</v>
      </c>
      <c r="T52" s="5"/>
      <c r="U52" s="5"/>
    </row>
    <row r="53" spans="2:21" s="1" customFormat="1" ht="16.5" thickBot="1" x14ac:dyDescent="0.3">
      <c r="E53" s="97" t="s">
        <v>114</v>
      </c>
      <c r="F53" s="139" t="s">
        <v>101</v>
      </c>
      <c r="G53" s="141" t="s">
        <v>129</v>
      </c>
      <c r="H53" s="98" t="s">
        <v>113</v>
      </c>
      <c r="I53" s="99" t="s">
        <v>111</v>
      </c>
      <c r="J53" s="100" t="s">
        <v>103</v>
      </c>
      <c r="K53" s="106" t="s">
        <v>105</v>
      </c>
      <c r="L53" s="117"/>
      <c r="M53" s="118"/>
      <c r="N53" s="105">
        <f t="shared" ref="N53:S53" si="0">MAX(N16:N46)</f>
        <v>1</v>
      </c>
      <c r="O53" s="133">
        <f t="shared" si="0"/>
        <v>3</v>
      </c>
      <c r="P53" s="133">
        <f t="shared" si="0"/>
        <v>0</v>
      </c>
      <c r="Q53" s="133">
        <f t="shared" si="0"/>
        <v>2</v>
      </c>
      <c r="R53" s="133">
        <f t="shared" si="0"/>
        <v>0</v>
      </c>
      <c r="S53" s="213">
        <f t="shared" si="0"/>
        <v>0</v>
      </c>
      <c r="U53" s="100" t="s">
        <v>95</v>
      </c>
    </row>
    <row r="54" spans="2:21" ht="16.5" thickBot="1" x14ac:dyDescent="0.3">
      <c r="E54" s="101" t="s">
        <v>77</v>
      </c>
      <c r="F54" s="140" t="s">
        <v>78</v>
      </c>
      <c r="G54" s="143" t="s">
        <v>112</v>
      </c>
      <c r="H54" s="123" t="s">
        <v>39</v>
      </c>
      <c r="I54" s="102" t="s">
        <v>40</v>
      </c>
      <c r="J54" s="47" t="s">
        <v>40</v>
      </c>
      <c r="K54" s="106" t="s">
        <v>154</v>
      </c>
      <c r="L54" s="107"/>
      <c r="M54" s="108"/>
      <c r="N54" s="216">
        <f>COUNTA(N16:N46)</f>
        <v>1</v>
      </c>
      <c r="O54" s="207">
        <f t="shared" ref="O54:S54" si="1">COUNTA(O16:O46)</f>
        <v>1</v>
      </c>
      <c r="P54" s="207">
        <f t="shared" si="1"/>
        <v>0</v>
      </c>
      <c r="Q54" s="207">
        <f t="shared" si="1"/>
        <v>1</v>
      </c>
      <c r="R54" s="207">
        <f t="shared" si="1"/>
        <v>0</v>
      </c>
      <c r="S54" s="217">
        <f t="shared" si="1"/>
        <v>0</v>
      </c>
      <c r="U54" s="187" t="s">
        <v>104</v>
      </c>
    </row>
    <row r="55" spans="2:21" ht="16.5" thickBot="1" x14ac:dyDescent="0.3">
      <c r="E55" s="109">
        <f>COUNTA(E16:E46)</f>
        <v>0</v>
      </c>
      <c r="F55" s="110">
        <f>COUNTA(F16:F46)</f>
        <v>0</v>
      </c>
      <c r="G55" s="144">
        <f>COUNTA(G16:G46)</f>
        <v>3</v>
      </c>
      <c r="H55" s="145"/>
      <c r="I55" s="142">
        <f>COUNTA(J16:J46)</f>
        <v>0</v>
      </c>
      <c r="J55" s="111">
        <f>SUM(J16:J46)</f>
        <v>0</v>
      </c>
      <c r="K55" s="106" t="s">
        <v>116</v>
      </c>
      <c r="L55" s="107"/>
      <c r="M55" s="108"/>
      <c r="N55" s="207">
        <f t="shared" ref="N55:S55" si="2">COUNTA(N16:N46)/$G$55*100</f>
        <v>33.333333333333329</v>
      </c>
      <c r="O55" s="208">
        <f t="shared" si="2"/>
        <v>33.333333333333329</v>
      </c>
      <c r="P55" s="208">
        <f t="shared" si="2"/>
        <v>0</v>
      </c>
      <c r="Q55" s="208">
        <f t="shared" si="2"/>
        <v>33.333333333333329</v>
      </c>
      <c r="R55" s="208">
        <f t="shared" si="2"/>
        <v>0</v>
      </c>
      <c r="S55" s="214">
        <f t="shared" si="2"/>
        <v>0</v>
      </c>
      <c r="U55" s="188">
        <f>COUNTA(T16:T46)</f>
        <v>1</v>
      </c>
    </row>
    <row r="56" spans="2:21" s="5" customFormat="1" ht="15.7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T56" s="104"/>
      <c r="U56" s="104"/>
    </row>
    <row r="57" spans="2:21" s="5" customFormat="1" ht="15.75" x14ac:dyDescent="0.25">
      <c r="B57" s="104"/>
      <c r="C57" s="104"/>
      <c r="D57" s="104"/>
      <c r="F57" s="104"/>
      <c r="G57" s="104"/>
      <c r="H57" s="104"/>
      <c r="I57" s="104"/>
      <c r="J57" s="104"/>
      <c r="L57" s="104"/>
      <c r="M57" s="104"/>
      <c r="T57" s="104"/>
      <c r="U57" s="104"/>
    </row>
    <row r="58" spans="2:21" ht="15.75" x14ac:dyDescent="0.25">
      <c r="T58" s="103"/>
      <c r="U58" s="103"/>
    </row>
  </sheetData>
  <sheetProtection sheet="1" objects="1" scenarios="1"/>
  <protectedRanges>
    <protectedRange sqref="C16:U46 M15 L15 K15" name="Område1"/>
  </protectedRanges>
  <pageMargins left="0.25" right="0.25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Om regnearket og Naturbasen</vt:lpstr>
      <vt:lpstr>Lokalitet og kamera</vt:lpstr>
      <vt:lpstr>Kontaktpersoner</vt:lpstr>
      <vt:lpstr>Maj21</vt:lpstr>
      <vt:lpstr>Juni21</vt:lpstr>
      <vt:lpstr>Juli21</vt:lpstr>
      <vt:lpstr>Aug21</vt:lpstr>
      <vt:lpstr>Sept21</vt:lpstr>
      <vt:lpstr>Okt21</vt:lpstr>
      <vt:lpstr>Nov21</vt:lpstr>
      <vt:lpstr>Dec21</vt:lpstr>
      <vt:lpstr>Jan22</vt:lpstr>
      <vt:lpstr>Feb22</vt:lpstr>
      <vt:lpstr>Mar22</vt:lpstr>
      <vt:lpstr>Apr22</vt:lpstr>
      <vt:lpstr>Maj22</vt:lpstr>
      <vt:lpstr>Juni22</vt:lpstr>
      <vt:lpstr>Juli22</vt:lpstr>
      <vt:lpstr>Samlet oversigt</vt:lpstr>
      <vt:lpstr>Mellemregninger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Nielsen</dc:creator>
  <cp:lastModifiedBy>Jan Nielsen</cp:lastModifiedBy>
  <cp:lastPrinted>2021-02-05T08:54:23Z</cp:lastPrinted>
  <dcterms:created xsi:type="dcterms:W3CDTF">2021-02-04T05:16:08Z</dcterms:created>
  <dcterms:modified xsi:type="dcterms:W3CDTF">2021-05-18T18:36:48Z</dcterms:modified>
</cp:coreProperties>
</file>