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06_Stat\Beregningsark\"/>
    </mc:Choice>
  </mc:AlternateContent>
  <bookViews>
    <workbookView xWindow="0" yWindow="0" windowWidth="25596" windowHeight="14676" tabRatio="500"/>
  </bookViews>
  <sheets>
    <sheet name="Udtyndingsmetode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1" i="1" s="1"/>
  <c r="C10" i="1"/>
  <c r="C24" i="1"/>
  <c r="F8" i="1"/>
  <c r="F10" i="1" s="1"/>
  <c r="I6" i="1"/>
  <c r="I7" i="1" s="1"/>
  <c r="I8" i="1" s="1"/>
  <c r="F7" i="1"/>
  <c r="F6" i="1" s="1"/>
  <c r="F23" i="1" l="1"/>
  <c r="F22" i="1"/>
  <c r="F19" i="1"/>
  <c r="I19" i="1" s="1"/>
  <c r="I20" i="1" s="1"/>
  <c r="I21" i="1" s="1"/>
  <c r="F9" i="1"/>
</calcChain>
</file>

<file path=xl/sharedStrings.xml><?xml version="1.0" encoding="utf-8"?>
<sst xmlns="http://schemas.openxmlformats.org/spreadsheetml/2006/main" count="42" uniqueCount="28">
  <si>
    <t>C1</t>
  </si>
  <si>
    <t>C2</t>
  </si>
  <si>
    <t>q</t>
  </si>
  <si>
    <t>p</t>
  </si>
  <si>
    <t>Var(N)</t>
  </si>
  <si>
    <t>SE(N)</t>
  </si>
  <si>
    <t>C3</t>
  </si>
  <si>
    <t>Fangst og vandløbsopmåling</t>
  </si>
  <si>
    <t>Gennemsnits bredde</t>
  </si>
  <si>
    <t>Areal (m2)</t>
  </si>
  <si>
    <t>Bestandsberegning</t>
  </si>
  <si>
    <t>Usikkerhed på beregning</t>
  </si>
  <si>
    <t>Total antal (N)</t>
  </si>
  <si>
    <t>Antal (N) pr. 100 meter</t>
  </si>
  <si>
    <t>Udtyndingsmetoden ved to befiskninger</t>
  </si>
  <si>
    <t>Udtyndingsmetoden ved tre befiskninger</t>
  </si>
  <si>
    <t>+/- 95% Konf.</t>
  </si>
  <si>
    <t>Befisket længde</t>
  </si>
  <si>
    <t>Antal (N) pr. 100 m2</t>
  </si>
  <si>
    <t>p (Fangsteffektivitet)</t>
  </si>
  <si>
    <t>q (1-p)</t>
  </si>
  <si>
    <t>1. Bestandsestimat laves for årsyngel og ældre individuelt</t>
  </si>
  <si>
    <t xml:space="preserve">3. Hele undersøgelsen gennemføres samme dag indenfor forholdsvis få timer </t>
  </si>
  <si>
    <t>6. Under opbevaring af og ved optælling af fangsten holdes alle befiskninger adskilt</t>
  </si>
  <si>
    <t>Husk altid:</t>
  </si>
  <si>
    <t>4. Ved udtyndingsmetoden ved to befiskning skal fangsten ved første befiskning (C1) mindst udgøre dobbelt så mange som ved anden befiskning (C2)</t>
  </si>
  <si>
    <t>5. Ved udtyndingsmetoden ved tre befiskninger skal fangsten ved anden befiskning (C2) mindst udgøre dobbelt så mange som ved tredje befiskning (C3)</t>
  </si>
  <si>
    <t>2. Bestandsanalyser udføres i juli-oktober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</si>
</sst>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u/>
      <sz val="16"/>
      <color theme="1"/>
      <name val="Calibri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" fontId="1" fillId="2" borderId="0" xfId="0" applyNumberFormat="1" applyFont="1" applyFill="1" applyAlignment="1">
      <alignment horizont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2" fontId="0" fillId="4" borderId="0" xfId="0" applyNumberFormat="1" applyFill="1" applyAlignment="1">
      <alignment horizontal="center"/>
    </xf>
    <xf numFmtId="0" fontId="0" fillId="4" borderId="0" xfId="0" applyFont="1" applyFill="1"/>
    <xf numFmtId="0" fontId="5" fillId="0" borderId="0" xfId="0" applyFont="1"/>
    <xf numFmtId="0" fontId="0" fillId="4" borderId="0" xfId="0" quotePrefix="1" applyFill="1"/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 applyProtection="1">
      <alignment horizontal="center"/>
    </xf>
    <xf numFmtId="0" fontId="0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7" fillId="5" borderId="0" xfId="0" applyFont="1" applyFill="1" applyAlignment="1">
      <alignment horizontal="left"/>
    </xf>
    <xf numFmtId="0" fontId="0" fillId="5" borderId="0" xfId="0" applyFill="1"/>
    <xf numFmtId="0" fontId="6" fillId="5" borderId="0" xfId="0" applyFont="1" applyFill="1"/>
    <xf numFmtId="0" fontId="4" fillId="4" borderId="0" xfId="0" applyFont="1" applyFill="1" applyAlignment="1">
      <alignment horizontal="center"/>
    </xf>
  </cellXfs>
  <cellStyles count="69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tabSelected="1" workbookViewId="0">
      <selection activeCell="C20" sqref="C20"/>
    </sheetView>
  </sheetViews>
  <sheetFormatPr defaultColWidth="11.19921875" defaultRowHeight="15.6" x14ac:dyDescent="0.3"/>
  <cols>
    <col min="2" max="2" width="23.19921875" customWidth="1"/>
    <col min="4" max="4" width="13.5" customWidth="1"/>
    <col min="5" max="5" width="21.69921875" customWidth="1"/>
    <col min="6" max="6" width="12" customWidth="1"/>
    <col min="7" max="7" width="11.19921875" customWidth="1"/>
    <col min="8" max="8" width="13.69921875" customWidth="1"/>
    <col min="9" max="9" width="12.5" customWidth="1"/>
  </cols>
  <sheetData>
    <row r="3" spans="2:9" ht="21" x14ac:dyDescent="0.4">
      <c r="B3" s="8" t="s">
        <v>14</v>
      </c>
    </row>
    <row r="4" spans="2:9" x14ac:dyDescent="0.3">
      <c r="B4" s="1"/>
    </row>
    <row r="5" spans="2:9" ht="18" x14ac:dyDescent="0.35">
      <c r="B5" s="18" t="s">
        <v>7</v>
      </c>
      <c r="C5" s="18"/>
      <c r="E5" s="18" t="s">
        <v>10</v>
      </c>
      <c r="F5" s="18"/>
      <c r="H5" s="18" t="s">
        <v>11</v>
      </c>
      <c r="I5" s="18"/>
    </row>
    <row r="6" spans="2:9" x14ac:dyDescent="0.3">
      <c r="B6" s="3" t="s">
        <v>0</v>
      </c>
      <c r="C6" s="13"/>
      <c r="E6" s="5" t="s">
        <v>19</v>
      </c>
      <c r="F6" s="6" t="e">
        <f>1-F7</f>
        <v>#DIV/0!</v>
      </c>
      <c r="H6" s="3" t="s">
        <v>4</v>
      </c>
      <c r="I6" s="12" t="e">
        <f>(C6^2*C7^2*(C6+C7))/((C6-C7)^4)</f>
        <v>#DIV/0!</v>
      </c>
    </row>
    <row r="7" spans="2:9" x14ac:dyDescent="0.3">
      <c r="B7" s="3" t="s">
        <v>1</v>
      </c>
      <c r="C7" s="13"/>
      <c r="E7" s="5" t="s">
        <v>20</v>
      </c>
      <c r="F7" s="6" t="e">
        <f>C7/C6</f>
        <v>#DIV/0!</v>
      </c>
      <c r="H7" s="3" t="s">
        <v>5</v>
      </c>
      <c r="I7" s="12" t="e">
        <f>SQRT(I6)</f>
        <v>#DIV/0!</v>
      </c>
    </row>
    <row r="8" spans="2:9" x14ac:dyDescent="0.3">
      <c r="B8" s="3" t="s">
        <v>8</v>
      </c>
      <c r="C8" s="13"/>
      <c r="E8" s="7" t="s">
        <v>12</v>
      </c>
      <c r="F8" s="2" t="e">
        <f>C6^2/(C6-C7)</f>
        <v>#DIV/0!</v>
      </c>
      <c r="H8" s="9" t="s">
        <v>16</v>
      </c>
      <c r="I8" s="12" t="e">
        <f>2*I7</f>
        <v>#DIV/0!</v>
      </c>
    </row>
    <row r="9" spans="2:9" x14ac:dyDescent="0.3">
      <c r="B9" s="3" t="s">
        <v>17</v>
      </c>
      <c r="C9" s="13"/>
      <c r="E9" s="7" t="s">
        <v>18</v>
      </c>
      <c r="F9" s="2" t="e">
        <f>F8/C10*100</f>
        <v>#DIV/0!</v>
      </c>
    </row>
    <row r="10" spans="2:9" x14ac:dyDescent="0.3">
      <c r="B10" s="3" t="s">
        <v>9</v>
      </c>
      <c r="C10" s="10">
        <f>+C8*C9</f>
        <v>0</v>
      </c>
      <c r="E10" s="7" t="s">
        <v>13</v>
      </c>
      <c r="F10" s="2" t="e">
        <f>+F8/C9*100</f>
        <v>#DIV/0!</v>
      </c>
    </row>
    <row r="16" spans="2:9" ht="21" x14ac:dyDescent="0.4">
      <c r="B16" s="8" t="s">
        <v>15</v>
      </c>
    </row>
    <row r="18" spans="2:9" ht="18" x14ac:dyDescent="0.35">
      <c r="B18" s="18" t="s">
        <v>7</v>
      </c>
      <c r="C18" s="18"/>
      <c r="E18" s="18" t="s">
        <v>10</v>
      </c>
      <c r="F18" s="18"/>
      <c r="H18" s="18" t="s">
        <v>11</v>
      </c>
      <c r="I18" s="18"/>
    </row>
    <row r="19" spans="2:9" x14ac:dyDescent="0.3">
      <c r="B19" s="3" t="s">
        <v>0</v>
      </c>
      <c r="C19" s="14"/>
      <c r="E19" s="3" t="s">
        <v>3</v>
      </c>
      <c r="F19" s="6" t="e">
        <f>1-F20</f>
        <v>#DIV/0!</v>
      </c>
      <c r="H19" s="3" t="s">
        <v>4</v>
      </c>
      <c r="I19" s="4" t="e">
        <f>ABS(((F21*(1-F20^3)*F20^3))/((1-F20^3)^2-F19*3^2*F20^(3-1)))</f>
        <v>#DIV/0!</v>
      </c>
    </row>
    <row r="20" spans="2:9" x14ac:dyDescent="0.3">
      <c r="B20" s="3" t="s">
        <v>1</v>
      </c>
      <c r="C20" s="14"/>
      <c r="E20" s="3" t="s">
        <v>2</v>
      </c>
      <c r="F20" s="6" t="e">
        <f>((C19+C20+C21)-C19)/((C19+C20+C21)-C21)</f>
        <v>#DIV/0!</v>
      </c>
      <c r="H20" s="3" t="s">
        <v>5</v>
      </c>
      <c r="I20" s="4" t="e">
        <f>SQRT(I19)</f>
        <v>#DIV/0!</v>
      </c>
    </row>
    <row r="21" spans="2:9" x14ac:dyDescent="0.3">
      <c r="B21" s="3" t="s">
        <v>6</v>
      </c>
      <c r="C21" s="14"/>
      <c r="E21" s="7" t="s">
        <v>12</v>
      </c>
      <c r="F21" s="2" t="e">
        <f>(C19+C20+C21)/(1-F20^3)</f>
        <v>#DIV/0!</v>
      </c>
      <c r="H21" s="9" t="s">
        <v>16</v>
      </c>
      <c r="I21" s="4" t="e">
        <f>2*I20</f>
        <v>#DIV/0!</v>
      </c>
    </row>
    <row r="22" spans="2:9" x14ac:dyDescent="0.3">
      <c r="B22" s="3" t="s">
        <v>8</v>
      </c>
      <c r="C22" s="14"/>
      <c r="E22" s="7" t="s">
        <v>18</v>
      </c>
      <c r="F22" s="2" t="e">
        <f>F21/C24*100</f>
        <v>#DIV/0!</v>
      </c>
    </row>
    <row r="23" spans="2:9" x14ac:dyDescent="0.3">
      <c r="B23" s="3" t="s">
        <v>17</v>
      </c>
      <c r="C23" s="14"/>
      <c r="E23" s="7" t="s">
        <v>13</v>
      </c>
      <c r="F23" s="2" t="e">
        <f>+F21/C23*100</f>
        <v>#DIV/0!</v>
      </c>
    </row>
    <row r="24" spans="2:9" x14ac:dyDescent="0.3">
      <c r="B24" s="3" t="s">
        <v>9</v>
      </c>
      <c r="C24" s="11">
        <f>+C22*C23</f>
        <v>0</v>
      </c>
    </row>
    <row r="28" spans="2:9" ht="21" x14ac:dyDescent="0.4">
      <c r="B28" s="15" t="s">
        <v>24</v>
      </c>
      <c r="C28" s="15"/>
      <c r="D28" s="16"/>
      <c r="E28" s="16"/>
      <c r="F28" s="16"/>
      <c r="G28" s="16"/>
      <c r="H28" s="16"/>
    </row>
    <row r="29" spans="2:9" x14ac:dyDescent="0.3">
      <c r="B29" s="17" t="s">
        <v>21</v>
      </c>
      <c r="C29" s="17"/>
      <c r="D29" s="17"/>
      <c r="E29" s="17"/>
      <c r="F29" s="17"/>
      <c r="G29" s="17"/>
      <c r="H29" s="16"/>
    </row>
    <row r="30" spans="2:9" x14ac:dyDescent="0.3">
      <c r="B30" s="17" t="s">
        <v>27</v>
      </c>
      <c r="C30" s="17"/>
      <c r="D30" s="17"/>
      <c r="E30" s="17"/>
      <c r="F30" s="17"/>
      <c r="G30" s="17"/>
      <c r="H30" s="16"/>
    </row>
    <row r="31" spans="2:9" x14ac:dyDescent="0.3">
      <c r="B31" s="17" t="s">
        <v>22</v>
      </c>
      <c r="C31" s="17"/>
      <c r="D31" s="17"/>
      <c r="E31" s="17"/>
      <c r="F31" s="17"/>
      <c r="G31" s="17"/>
      <c r="H31" s="16"/>
    </row>
    <row r="32" spans="2:9" x14ac:dyDescent="0.3">
      <c r="B32" s="17" t="s">
        <v>25</v>
      </c>
      <c r="C32" s="17"/>
      <c r="D32" s="17"/>
      <c r="E32" s="17"/>
      <c r="F32" s="17"/>
      <c r="G32" s="17"/>
      <c r="H32" s="16"/>
    </row>
    <row r="33" spans="2:8" x14ac:dyDescent="0.3">
      <c r="B33" s="17" t="s">
        <v>26</v>
      </c>
      <c r="C33" s="17"/>
      <c r="D33" s="17"/>
      <c r="E33" s="17"/>
      <c r="F33" s="17"/>
      <c r="G33" s="17"/>
      <c r="H33" s="16"/>
    </row>
    <row r="34" spans="2:8" x14ac:dyDescent="0.3">
      <c r="B34" s="17" t="s">
        <v>23</v>
      </c>
      <c r="C34" s="17"/>
      <c r="D34" s="17"/>
      <c r="E34" s="17"/>
      <c r="F34" s="17"/>
      <c r="G34" s="17"/>
      <c r="H34" s="16"/>
    </row>
  </sheetData>
  <sheetProtection algorithmName="SHA-512" hashValue="r8mDjAPog4a25Pkm9/w4FwRMLjHGN8ukFmV1Fs4gDU/267HpupYcss4YZ7Wif/UecS8wSguHUw44exT2DFVKug==" saltValue="N5ul0Wgrk8bujyjQB+dJLg==" spinCount="100000" sheet="1" objects="1" scenarios="1" selectLockedCells="1"/>
  <mergeCells count="6">
    <mergeCell ref="E5:F5"/>
    <mergeCell ref="B5:C5"/>
    <mergeCell ref="H5:I5"/>
    <mergeCell ref="B18:C18"/>
    <mergeCell ref="E18:F18"/>
    <mergeCell ref="H18:I18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Udtyndingsmetoden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Dalby Ravn</dc:creator>
  <cp:lastModifiedBy>Henrik Dalby Ravn</cp:lastModifiedBy>
  <dcterms:created xsi:type="dcterms:W3CDTF">2019-08-23T18:24:09Z</dcterms:created>
  <dcterms:modified xsi:type="dcterms:W3CDTF">2021-10-04T10:30:50Z</dcterms:modified>
</cp:coreProperties>
</file>